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e2d2cb38f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nsual" sheetId="1" r:id="R936b34364a2a4de3"/>
    <x:sheet xmlns:r="http://schemas.openxmlformats.org/officeDocument/2006/relationships" name="Semanal" sheetId="2" r:id="R185d741f179e4a50"/>
    <x:sheet xmlns:r="http://schemas.openxmlformats.org/officeDocument/2006/relationships" name="Registro" sheetId="3" r:id="Re0245dc06a3643b7"/>
    <x:sheet xmlns:r="http://schemas.openxmlformats.org/officeDocument/2006/relationships" name="Guia" sheetId="4" r:id="R383180da2feb4f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hh:mm"/>
    <x:numFmt numFmtId="202" formatCode="0"/>
    <x:numFmt numFmtId="203" formatCode="d"/>
    <x:numFmt numFmtId="204" formatCode="0&quot; actividades&quot;"/>
    <x:numFmt numFmtId="205" formatCode="0&quot; actividad&quot;"/>
  </x:numFmts>
  <x:fonts count="4">
    <x:font>
      <x:sz val="11"/>
      <x:name val="Carlito"/>
    </x:font>
    <x:font>
      <x:sz val="11"/>
      <x:color rgb="FF19323D"/>
      <x:name val="Arial"/>
    </x:font>
    <x:font>
      <x:b/>
      <x:sz val="16"/>
      <x:color rgb="FF0875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EF2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7">
    <x:dxf>
      <x:font>
        <x:b/>
        <x:color rgb="FF9C2222"/>
      </x:font>
      <x:fill>
        <x:patternFill patternType="solid">
          <x:bgColor rgb="FFFCE4D6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numFmt numFmtId="205" formatCode="0&quot; actividad&quot;"/>
    </x:dxf>
    <x:dxf>
      <x:font>
        <x:b/>
      </x:font>
      <x:fill>
        <x:patternFill patternType="solid">
          <x:bgColor rgb="FFFFF2CC"/>
        </x:patternFill>
      </x:fill>
    </x:dxf>
    <x:dxf>
      <x:fill>
        <x:patternFill patternType="solid">
          <x:bgColor rgb="FFDDEFE5"/>
        </x:patternFill>
      </x:fill>
    </x:dxf>
    <x:dxf>
      <x:font>
        <x:b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1e183f85549c7" /><Relationship Type="http://schemas.openxmlformats.org/officeDocument/2006/relationships/theme" Target="/xl/theme/theme1.xml" Id="R65a3f4765c3e4d76" /><Relationship Type="http://schemas.openxmlformats.org/officeDocument/2006/relationships/sharedStrings" Target="/xl/sharedStrings.xml" Id="Rd37f51c237fe43ce" /><Relationship Type="http://schemas.openxmlformats.org/officeDocument/2006/relationships/worksheet" Target="/xl/worksheets/sheet1.xml" Id="R936b34364a2a4de3" /><Relationship Type="http://schemas.openxmlformats.org/officeDocument/2006/relationships/worksheet" Target="/xl/worksheets/sheet2.xml" Id="R185d741f179e4a50" /><Relationship Type="http://schemas.openxmlformats.org/officeDocument/2006/relationships/worksheet" Target="/xl/worksheets/sheet3.xml" Id="Re0245dc06a3643b7" /><Relationship Type="http://schemas.openxmlformats.org/officeDocument/2006/relationships/worksheet" Target="/xl/worksheets/sheet4.xml" Id="R383180da2feb4fc2" /></Relationships>
</file>

<file path=xl/tables/table1.xml><?xml version="1.0" encoding="utf-8"?>
<x:table xmlns:x="http://schemas.openxmlformats.org/spreadsheetml/2006/main" id="1" name="Actividades" displayName="Actividades" ref="A4:H304" headerRowCount="1" totalsRowCount="0" totalsRowShown="0">
  <x:tableColumns count="8">
    <x:tableColumn id="1" name="Fecha"/>
    <x:tableColumn id="2" name="Hora (opcional)"/>
    <x:tableColumn id="3" name="Actividad"/>
    <x:tableColumn id="4" name="Estado"/>
    <x:tableColumn id="5" name="Notas"/>
    <x:tableColumn id="6" name="Column6"/>
    <x:tableColumn id="7" name="Revisión"/>
    <x:tableColumn id="8" name="Clave de vist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36229c850a64cc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27" customHeight="1">
      <x:c r="A2" s="3" t="str">
        <x:v>Calendario mensual</x:v>
      </x:c>
      <x:c r="B2" s="2"/>
      <x:c r="C2" s="2"/>
      <x:c r="D2" s="2"/>
      <x:c r="E2" s="2"/>
      <x:c r="F2" s="2"/>
      <x:c r="G2" s="2"/>
    </x:row>
    <x:row r="3" ht="27" customHeight="1">
      <x:c r="A3" s="2"/>
      <x:c r="B3" s="2"/>
      <x:c r="C3" s="2"/>
      <x:c r="D3" s="2"/>
      <x:c r="E3" s="2"/>
      <x:c r="F3" s="2"/>
      <x:c r="G3" s="2" t="str">
        <x:v>Inicio cuadrícula</x:v>
      </x:c>
    </x:row>
    <x:row r="4" ht="27" customHeight="1">
      <x:c r="A4" s="2" t="str">
        <x:v>Primer día del mes</x:v>
      </x:c>
      <x:c r="B4" s="9" t="d">
        <x:v>2026-10-01T00:00:00.000Z</x:v>
      </x:c>
      <x:c r="C4" s="2"/>
      <x:c r="D4" s="2"/>
      <x:c r="E4" s="2" t="str">
        <x:v>Revisión</x:v>
      </x:c>
      <x:c r="F4" s="2" t="str">
        <x:f>IF(NOT(ISNUMBER(B4)),"Revisar mes",IF(OR(B4&lt;&gt;INT(B4),B4&lt;DATE(2000,1,1),B4&gt;DATE(2099,12,31),DAY(B4)&lt;&gt;1),"Revisar mes","OK"))</x:f>
        <x:v>OK</x:v>
      </x:c>
      <x:c r="G4" s="12" t="n">
        <x:f>IF(F4&lt;&gt;"OK","",B4-WEEKDAY(B4,2)+1)</x:f>
        <x:v>46293</x:v>
      </x:c>
    </x:row>
    <x:row r="5" ht="27" customHeight="1">
      <x:c r="A5" s="2" t="str">
        <x:v>Actividades del mes</x:v>
      </x:c>
      <x:c r="B5" s="2" t="n">
        <x:f>IF(F4&lt;&gt;"OK","",COUNTIFS(Registro!$A$5:$A$304,"&gt;="&amp;B4,Registro!$A$5:$A$304,"&lt;"&amp;DATE(YEAR(B4),MONTH(B4)+1,1),Registro!$G$5:$G$304,"OK",Registro!$D$5:$D$304,"&lt;&gt;Cancelada"))</x:f>
        <x:v>3</x:v>
      </x:c>
      <x:c r="C5" s="2"/>
      <x:c r="D5" s="2"/>
      <x:c r="E5" s="2"/>
      <x:c r="F5" s="2"/>
      <x:c r="G5" s="2"/>
    </x:row>
    <x:row r="6" ht="27" customHeight="1">
      <x:c r="A6" s="2"/>
      <x:c r="B6" s="2"/>
      <x:c r="C6" s="2"/>
      <x:c r="D6" s="2"/>
      <x:c r="E6" s="2"/>
      <x:c r="F6" s="2"/>
      <x:c r="G6" s="2"/>
    </x:row>
    <x:row r="7" ht="40" customHeight="1">
      <x:c r="A7" s="6" t="str">
        <x:v>Lunes</x:v>
      </x:c>
      <x:c r="B7" s="6" t="str">
        <x:v>Martes</x:v>
      </x:c>
      <x:c r="C7" s="6" t="str">
        <x:v>Miércoles</x:v>
      </x:c>
      <x:c r="D7" s="6" t="str">
        <x:v>Jueves</x:v>
      </x:c>
      <x:c r="E7" s="6" t="str">
        <x:v>Viernes</x:v>
      </x:c>
      <x:c r="F7" s="6" t="str">
        <x:v>Sábado</x:v>
      </x:c>
      <x:c r="G7" s="6" t="str">
        <x:v>Domingo</x:v>
      </x:c>
    </x:row>
    <x:row r="8" ht="27" customHeight="1">
      <x:c r="A8" s="14" t="str">
        <x:f>IF($F$4&lt;&gt;"OK","",IF(MONTH($G$4+0)=MONTH($B$4),$G$4+0,""))</x:f>
      </x:c>
      <x:c r="B8" s="14" t="str">
        <x:f>IF($F$4&lt;&gt;"OK","",IF(MONTH($G$4+1)=MONTH($B$4),$G$4+1,""))</x:f>
      </x:c>
      <x:c r="C8" s="14" t="str">
        <x:f>IF($F$4&lt;&gt;"OK","",IF(MONTH($G$4+2)=MONTH($B$4),$G$4+2,""))</x:f>
      </x:c>
      <x:c r="D8" s="14" t="n">
        <x:f>IF($F$4&lt;&gt;"OK","",IF(MONTH($G$4+3)=MONTH($B$4),$G$4+3,""))</x:f>
        <x:v>46296</x:v>
      </x:c>
      <x:c r="E8" s="14" t="n">
        <x:f>IF($F$4&lt;&gt;"OK","",IF(MONTH($G$4+4)=MONTH($B$4),$G$4+4,""))</x:f>
        <x:v>46297</x:v>
      </x:c>
      <x:c r="F8" s="14" t="n">
        <x:f>IF($F$4&lt;&gt;"OK","",IF(MONTH($G$4+5)=MONTH($B$4),$G$4+5,""))</x:f>
        <x:v>46298</x:v>
      </x:c>
      <x:c r="G8" s="14" t="n">
        <x:f>IF($F$4&lt;&gt;"OK","",IF(MONTH($G$4+6)=MONTH($B$4),$G$4+6,""))</x:f>
        <x:v>46299</x:v>
      </x:c>
    </x:row>
    <x:row r="9" ht="27" customHeight="1">
      <x:c r="A9" s="15" t="str">
        <x:f>IF(A8="","",COUNTIFS(Registro!$A$5:$A$304,A8,Registro!$G$5:$G$304,"OK",Registro!$D$5:$D$304,"&lt;&gt;Cancelada"))</x:f>
      </x:c>
      <x:c r="B9" s="15" t="str">
        <x:f>IF(B8="","",COUNTIFS(Registro!$A$5:$A$304,B8,Registro!$G$5:$G$304,"OK",Registro!$D$5:$D$304,"&lt;&gt;Cancelada"))</x:f>
      </x:c>
      <x:c r="C9" s="15" t="str">
        <x:f>IF(C8="","",COUNTIFS(Registro!$A$5:$A$304,C8,Registro!$G$5:$G$304,"OK",Registro!$D$5:$D$304,"&lt;&gt;Cancelada"))</x:f>
      </x:c>
      <x:c r="D9" s="15" t="n">
        <x:f>IF(D8="","",COUNTIFS(Registro!$A$5:$A$304,D8,Registro!$G$5:$G$304,"OK",Registro!$D$5:$D$304,"&lt;&gt;Cancelada"))</x:f>
        <x:v>0</x:v>
      </x:c>
      <x:c r="E9" s="15" t="n">
        <x:f>IF(E8="","",COUNTIFS(Registro!$A$5:$A$304,E8,Registro!$G$5:$G$304,"OK",Registro!$D$5:$D$304,"&lt;&gt;Cancelada"))</x:f>
        <x:v>0</x:v>
      </x:c>
      <x:c r="F9" s="15" t="n">
        <x:f>IF(F8="","",COUNTIFS(Registro!$A$5:$A$304,F8,Registro!$G$5:$G$304,"OK",Registro!$D$5:$D$304,"&lt;&gt;Cancelada"))</x:f>
        <x:v>0</x:v>
      </x:c>
      <x:c r="G9" s="15" t="n">
        <x:f>IF(G8="","",COUNTIFS(Registro!$A$5:$A$304,G8,Registro!$G$5:$G$304,"OK",Registro!$D$5:$D$304,"&lt;&gt;Cancelada"))</x:f>
        <x:v>0</x:v>
      </x:c>
    </x:row>
    <x:row r="10" ht="27" customHeight="1">
      <x:c r="A10" s="2"/>
      <x:c r="B10" s="2"/>
      <x:c r="C10" s="2"/>
      <x:c r="D10" s="2"/>
      <x:c r="E10" s="2"/>
      <x:c r="F10" s="2"/>
      <x:c r="G10" s="2"/>
    </x:row>
    <x:row r="11" ht="27" customHeight="1">
      <x:c r="A11" s="14" t="n">
        <x:f>IF($F$4&lt;&gt;"OK","",IF(MONTH($G$4+7)=MONTH($B$4),$G$4+7,""))</x:f>
        <x:v>46300</x:v>
      </x:c>
      <x:c r="B11" s="14" t="n">
        <x:f>IF($F$4&lt;&gt;"OK","",IF(MONTH($G$4+8)=MONTH($B$4),$G$4+8,""))</x:f>
        <x:v>46301</x:v>
      </x:c>
      <x:c r="C11" s="14" t="n">
        <x:f>IF($F$4&lt;&gt;"OK","",IF(MONTH($G$4+9)=MONTH($B$4),$G$4+9,""))</x:f>
        <x:v>46302</x:v>
      </x:c>
      <x:c r="D11" s="14" t="n">
        <x:f>IF($F$4&lt;&gt;"OK","",IF(MONTH($G$4+10)=MONTH($B$4),$G$4+10,""))</x:f>
        <x:v>46303</x:v>
      </x:c>
      <x:c r="E11" s="14" t="n">
        <x:f>IF($F$4&lt;&gt;"OK","",IF(MONTH($G$4+11)=MONTH($B$4),$G$4+11,""))</x:f>
        <x:v>46304</x:v>
      </x:c>
      <x:c r="F11" s="14" t="n">
        <x:f>IF($F$4&lt;&gt;"OK","",IF(MONTH($G$4+12)=MONTH($B$4),$G$4+12,""))</x:f>
        <x:v>46305</x:v>
      </x:c>
      <x:c r="G11" s="14" t="n">
        <x:f>IF($F$4&lt;&gt;"OK","",IF(MONTH($G$4+13)=MONTH($B$4),$G$4+13,""))</x:f>
        <x:v>46306</x:v>
      </x:c>
    </x:row>
    <x:row r="12" ht="27" customHeight="1">
      <x:c r="A12" s="15" t="n">
        <x:f>IF(A11="","",COUNTIFS(Registro!$A$5:$A$304,A11,Registro!$G$5:$G$304,"OK",Registro!$D$5:$D$304,"&lt;&gt;Cancelada"))</x:f>
        <x:v>0</x:v>
      </x:c>
      <x:c r="B12" s="15" t="n">
        <x:f>IF(B11="","",COUNTIFS(Registro!$A$5:$A$304,B11,Registro!$G$5:$G$304,"OK",Registro!$D$5:$D$304,"&lt;&gt;Cancelada"))</x:f>
        <x:v>0</x:v>
      </x:c>
      <x:c r="C12" s="15" t="n">
        <x:f>IF(C11="","",COUNTIFS(Registro!$A$5:$A$304,C11,Registro!$G$5:$G$304,"OK",Registro!$D$5:$D$304,"&lt;&gt;Cancelada"))</x:f>
        <x:v>0</x:v>
      </x:c>
      <x:c r="D12" s="15" t="n">
        <x:f>IF(D11="","",COUNTIFS(Registro!$A$5:$A$304,D11,Registro!$G$5:$G$304,"OK",Registro!$D$5:$D$304,"&lt;&gt;Cancelada"))</x:f>
        <x:v>0</x:v>
      </x:c>
      <x:c r="E12" s="15" t="n">
        <x:f>IF(E11="","",COUNTIFS(Registro!$A$5:$A$304,E11,Registro!$G$5:$G$304,"OK",Registro!$D$5:$D$304,"&lt;&gt;Cancelada"))</x:f>
        <x:v>0</x:v>
      </x:c>
      <x:c r="F12" s="15" t="n">
        <x:f>IF(F11="","",COUNTIFS(Registro!$A$5:$A$304,F11,Registro!$G$5:$G$304,"OK",Registro!$D$5:$D$304,"&lt;&gt;Cancelada"))</x:f>
        <x:v>0</x:v>
      </x:c>
      <x:c r="G12" s="15" t="n">
        <x:f>IF(G11="","",COUNTIFS(Registro!$A$5:$A$304,G11,Registro!$G$5:$G$304,"OK",Registro!$D$5:$D$304,"&lt;&gt;Cancelada"))</x:f>
        <x:v>0</x:v>
      </x:c>
    </x:row>
    <x:row r="13" ht="27" customHeight="1">
      <x:c r="A13" s="2"/>
      <x:c r="B13" s="2"/>
      <x:c r="C13" s="2"/>
      <x:c r="D13" s="2"/>
      <x:c r="E13" s="2"/>
      <x:c r="F13" s="2"/>
      <x:c r="G13" s="2"/>
    </x:row>
    <x:row r="14" ht="27" customHeight="1">
      <x:c r="A14" s="14" t="n">
        <x:f>IF($F$4&lt;&gt;"OK","",IF(MONTH($G$4+14)=MONTH($B$4),$G$4+14,""))</x:f>
        <x:v>46307</x:v>
      </x:c>
      <x:c r="B14" s="14" t="n">
        <x:f>IF($F$4&lt;&gt;"OK","",IF(MONTH($G$4+15)=MONTH($B$4),$G$4+15,""))</x:f>
        <x:v>46308</x:v>
      </x:c>
      <x:c r="C14" s="14" t="n">
        <x:f>IF($F$4&lt;&gt;"OK","",IF(MONTH($G$4+16)=MONTH($B$4),$G$4+16,""))</x:f>
        <x:v>46309</x:v>
      </x:c>
      <x:c r="D14" s="14" t="n">
        <x:f>IF($F$4&lt;&gt;"OK","",IF(MONTH($G$4+17)=MONTH($B$4),$G$4+17,""))</x:f>
        <x:v>46310</x:v>
      </x:c>
      <x:c r="E14" s="14" t="n">
        <x:f>IF($F$4&lt;&gt;"OK","",IF(MONTH($G$4+18)=MONTH($B$4),$G$4+18,""))</x:f>
        <x:v>46311</x:v>
      </x:c>
      <x:c r="F14" s="14" t="n">
        <x:f>IF($F$4&lt;&gt;"OK","",IF(MONTH($G$4+19)=MONTH($B$4),$G$4+19,""))</x:f>
        <x:v>46312</x:v>
      </x:c>
      <x:c r="G14" s="14" t="n">
        <x:f>IF($F$4&lt;&gt;"OK","",IF(MONTH($G$4+20)=MONTH($B$4),$G$4+20,""))</x:f>
        <x:v>46313</x:v>
      </x:c>
    </x:row>
    <x:row r="15" ht="27" customHeight="1">
      <x:c r="A15" s="15" t="n">
        <x:f>IF(A14="","",COUNTIFS(Registro!$A$5:$A$304,A14,Registro!$G$5:$G$304,"OK",Registro!$D$5:$D$304,"&lt;&gt;Cancelada"))</x:f>
        <x:v>1</x:v>
      </x:c>
      <x:c r="B15" s="15" t="n">
        <x:f>IF(B14="","",COUNTIFS(Registro!$A$5:$A$304,B14,Registro!$G$5:$G$304,"OK",Registro!$D$5:$D$304,"&lt;&gt;Cancelada"))</x:f>
        <x:v>2</x:v>
      </x:c>
      <x:c r="C15" s="15" t="n">
        <x:f>IF(C14="","",COUNTIFS(Registro!$A$5:$A$304,C14,Registro!$G$5:$G$304,"OK",Registro!$D$5:$D$304,"&lt;&gt;Cancelada"))</x:f>
        <x:v>0</x:v>
      </x:c>
      <x:c r="D15" s="15" t="n">
        <x:f>IF(D14="","",COUNTIFS(Registro!$A$5:$A$304,D14,Registro!$G$5:$G$304,"OK",Registro!$D$5:$D$304,"&lt;&gt;Cancelada"))</x:f>
        <x:v>0</x:v>
      </x:c>
      <x:c r="E15" s="15" t="n">
        <x:f>IF(E14="","",COUNTIFS(Registro!$A$5:$A$304,E14,Registro!$G$5:$G$304,"OK",Registro!$D$5:$D$304,"&lt;&gt;Cancelada"))</x:f>
        <x:v>0</x:v>
      </x:c>
      <x:c r="F15" s="15" t="n">
        <x:f>IF(F14="","",COUNTIFS(Registro!$A$5:$A$304,F14,Registro!$G$5:$G$304,"OK",Registro!$D$5:$D$304,"&lt;&gt;Cancelada"))</x:f>
        <x:v>0</x:v>
      </x:c>
      <x:c r="G15" s="15" t="n">
        <x:f>IF(G14="","",COUNTIFS(Registro!$A$5:$A$304,G14,Registro!$G$5:$G$304,"OK",Registro!$D$5:$D$304,"&lt;&gt;Cancelada"))</x:f>
        <x:v>0</x:v>
      </x:c>
    </x:row>
    <x:row r="16" ht="27" customHeight="1">
      <x:c r="A16" s="2"/>
      <x:c r="B16" s="2"/>
      <x:c r="C16" s="2"/>
      <x:c r="D16" s="2"/>
      <x:c r="E16" s="2"/>
      <x:c r="F16" s="2"/>
      <x:c r="G16" s="2"/>
    </x:row>
    <x:row r="17" ht="27" customHeight="1">
      <x:c r="A17" s="14" t="n">
        <x:f>IF($F$4&lt;&gt;"OK","",IF(MONTH($G$4+21)=MONTH($B$4),$G$4+21,""))</x:f>
        <x:v>46314</x:v>
      </x:c>
      <x:c r="B17" s="14" t="n">
        <x:f>IF($F$4&lt;&gt;"OK","",IF(MONTH($G$4+22)=MONTH($B$4),$G$4+22,""))</x:f>
        <x:v>46315</x:v>
      </x:c>
      <x:c r="C17" s="14" t="n">
        <x:f>IF($F$4&lt;&gt;"OK","",IF(MONTH($G$4+23)=MONTH($B$4),$G$4+23,""))</x:f>
        <x:v>46316</x:v>
      </x:c>
      <x:c r="D17" s="14" t="n">
        <x:f>IF($F$4&lt;&gt;"OK","",IF(MONTH($G$4+24)=MONTH($B$4),$G$4+24,""))</x:f>
        <x:v>46317</x:v>
      </x:c>
      <x:c r="E17" s="14" t="n">
        <x:f>IF($F$4&lt;&gt;"OK","",IF(MONTH($G$4+25)=MONTH($B$4),$G$4+25,""))</x:f>
        <x:v>46318</x:v>
      </x:c>
      <x:c r="F17" s="14" t="n">
        <x:f>IF($F$4&lt;&gt;"OK","",IF(MONTH($G$4+26)=MONTH($B$4),$G$4+26,""))</x:f>
        <x:v>46319</x:v>
      </x:c>
      <x:c r="G17" s="14" t="n">
        <x:f>IF($F$4&lt;&gt;"OK","",IF(MONTH($G$4+27)=MONTH($B$4),$G$4+27,""))</x:f>
        <x:v>46320</x:v>
      </x:c>
    </x:row>
    <x:row r="18" ht="27" customHeight="1">
      <x:c r="A18" s="15" t="n">
        <x:f>IF(A17="","",COUNTIFS(Registro!$A$5:$A$304,A17,Registro!$G$5:$G$304,"OK",Registro!$D$5:$D$304,"&lt;&gt;Cancelada"))</x:f>
        <x:v>0</x:v>
      </x:c>
      <x:c r="B18" s="15" t="n">
        <x:f>IF(B17="","",COUNTIFS(Registro!$A$5:$A$304,B17,Registro!$G$5:$G$304,"OK",Registro!$D$5:$D$304,"&lt;&gt;Cancelada"))</x:f>
        <x:v>0</x:v>
      </x:c>
      <x:c r="C18" s="15" t="n">
        <x:f>IF(C17="","",COUNTIFS(Registro!$A$5:$A$304,C17,Registro!$G$5:$G$304,"OK",Registro!$D$5:$D$304,"&lt;&gt;Cancelada"))</x:f>
        <x:v>0</x:v>
      </x:c>
      <x:c r="D18" s="15" t="n">
        <x:f>IF(D17="","",COUNTIFS(Registro!$A$5:$A$304,D17,Registro!$G$5:$G$304,"OK",Registro!$D$5:$D$304,"&lt;&gt;Cancelada"))</x:f>
        <x:v>0</x:v>
      </x:c>
      <x:c r="E18" s="15" t="n">
        <x:f>IF(E17="","",COUNTIFS(Registro!$A$5:$A$304,E17,Registro!$G$5:$G$304,"OK",Registro!$D$5:$D$304,"&lt;&gt;Cancelada"))</x:f>
        <x:v>0</x:v>
      </x:c>
      <x:c r="F18" s="15" t="n">
        <x:f>IF(F17="","",COUNTIFS(Registro!$A$5:$A$304,F17,Registro!$G$5:$G$304,"OK",Registro!$D$5:$D$304,"&lt;&gt;Cancelada"))</x:f>
        <x:v>0</x:v>
      </x:c>
      <x:c r="G18" s="15" t="n">
        <x:f>IF(G17="","",COUNTIFS(Registro!$A$5:$A$304,G17,Registro!$G$5:$G$304,"OK",Registro!$D$5:$D$304,"&lt;&gt;Cancelada"))</x:f>
        <x:v>0</x:v>
      </x:c>
    </x:row>
    <x:row r="19" ht="27" customHeight="1">
      <x:c r="A19" s="2"/>
      <x:c r="B19" s="2"/>
      <x:c r="C19" s="2"/>
      <x:c r="D19" s="2"/>
      <x:c r="E19" s="2"/>
      <x:c r="F19" s="2"/>
      <x:c r="G19" s="2"/>
    </x:row>
    <x:row r="20" ht="27" customHeight="1">
      <x:c r="A20" s="14" t="n">
        <x:f>IF($F$4&lt;&gt;"OK","",IF(MONTH($G$4+28)=MONTH($B$4),$G$4+28,""))</x:f>
        <x:v>46321</x:v>
      </x:c>
      <x:c r="B20" s="14" t="n">
        <x:f>IF($F$4&lt;&gt;"OK","",IF(MONTH($G$4+29)=MONTH($B$4),$G$4+29,""))</x:f>
        <x:v>46322</x:v>
      </x:c>
      <x:c r="C20" s="14" t="n">
        <x:f>IF($F$4&lt;&gt;"OK","",IF(MONTH($G$4+30)=MONTH($B$4),$G$4+30,""))</x:f>
        <x:v>46323</x:v>
      </x:c>
      <x:c r="D20" s="14" t="n">
        <x:f>IF($F$4&lt;&gt;"OK","",IF(MONTH($G$4+31)=MONTH($B$4),$G$4+31,""))</x:f>
        <x:v>46324</x:v>
      </x:c>
      <x:c r="E20" s="14" t="n">
        <x:f>IF($F$4&lt;&gt;"OK","",IF(MONTH($G$4+32)=MONTH($B$4),$G$4+32,""))</x:f>
        <x:v>46325</x:v>
      </x:c>
      <x:c r="F20" s="14" t="n">
        <x:f>IF($F$4&lt;&gt;"OK","",IF(MONTH($G$4+33)=MONTH($B$4),$G$4+33,""))</x:f>
        <x:v>46326</x:v>
      </x:c>
      <x:c r="G20" s="14" t="str">
        <x:f>IF($F$4&lt;&gt;"OK","",IF(MONTH($G$4+34)=MONTH($B$4),$G$4+34,""))</x:f>
      </x:c>
    </x:row>
    <x:row r="21" ht="27" customHeight="1">
      <x:c r="A21" s="15" t="n">
        <x:f>IF(A20="","",COUNTIFS(Registro!$A$5:$A$304,A20,Registro!$G$5:$G$304,"OK",Registro!$D$5:$D$304,"&lt;&gt;Cancelada"))</x:f>
        <x:v>0</x:v>
      </x:c>
      <x:c r="B21" s="15" t="n">
        <x:f>IF(B20="","",COUNTIFS(Registro!$A$5:$A$304,B20,Registro!$G$5:$G$304,"OK",Registro!$D$5:$D$304,"&lt;&gt;Cancelada"))</x:f>
        <x:v>0</x:v>
      </x:c>
      <x:c r="C21" s="15" t="n">
        <x:f>IF(C20="","",COUNTIFS(Registro!$A$5:$A$304,C20,Registro!$G$5:$G$304,"OK",Registro!$D$5:$D$304,"&lt;&gt;Cancelada"))</x:f>
        <x:v>0</x:v>
      </x:c>
      <x:c r="D21" s="15" t="n">
        <x:f>IF(D20="","",COUNTIFS(Registro!$A$5:$A$304,D20,Registro!$G$5:$G$304,"OK",Registro!$D$5:$D$304,"&lt;&gt;Cancelada"))</x:f>
        <x:v>0</x:v>
      </x:c>
      <x:c r="E21" s="15" t="n">
        <x:f>IF(E20="","",COUNTIFS(Registro!$A$5:$A$304,E20,Registro!$G$5:$G$304,"OK",Registro!$D$5:$D$304,"&lt;&gt;Cancelada"))</x:f>
        <x:v>0</x:v>
      </x:c>
      <x:c r="F21" s="15" t="n">
        <x:f>IF(F20="","",COUNTIFS(Registro!$A$5:$A$304,F20,Registro!$G$5:$G$304,"OK",Registro!$D$5:$D$304,"&lt;&gt;Cancelada"))</x:f>
        <x:v>0</x:v>
      </x:c>
      <x:c r="G21" s="15" t="str">
        <x:f>IF(G20="","",COUNTIFS(Registro!$A$5:$A$304,G20,Registro!$G$5:$G$304,"OK",Registro!$D$5:$D$304,"&lt;&gt;Cancelada"))</x:f>
      </x:c>
    </x:row>
    <x:row r="22" ht="27" customHeight="1">
      <x:c r="A22" s="2"/>
      <x:c r="B22" s="2"/>
      <x:c r="C22" s="2"/>
      <x:c r="D22" s="2"/>
      <x:c r="E22" s="2"/>
      <x:c r="F22" s="2"/>
      <x:c r="G22" s="2"/>
    </x:row>
    <x:row r="23" ht="27" customHeight="1">
      <x:c r="A23" s="14" t="str">
        <x:f>IF($F$4&lt;&gt;"OK","",IF(MONTH($G$4+35)=MONTH($B$4),$G$4+35,""))</x:f>
      </x:c>
      <x:c r="B23" s="14" t="str">
        <x:f>IF($F$4&lt;&gt;"OK","",IF(MONTH($G$4+36)=MONTH($B$4),$G$4+36,""))</x:f>
      </x:c>
      <x:c r="C23" s="14" t="str">
        <x:f>IF($F$4&lt;&gt;"OK","",IF(MONTH($G$4+37)=MONTH($B$4),$G$4+37,""))</x:f>
      </x:c>
      <x:c r="D23" s="14" t="str">
        <x:f>IF($F$4&lt;&gt;"OK","",IF(MONTH($G$4+38)=MONTH($B$4),$G$4+38,""))</x:f>
      </x:c>
      <x:c r="E23" s="14" t="str">
        <x:f>IF($F$4&lt;&gt;"OK","",IF(MONTH($G$4+39)=MONTH($B$4),$G$4+39,""))</x:f>
      </x:c>
      <x:c r="F23" s="14" t="str">
        <x:f>IF($F$4&lt;&gt;"OK","",IF(MONTH($G$4+40)=MONTH($B$4),$G$4+40,""))</x:f>
      </x:c>
      <x:c r="G23" s="14" t="str">
        <x:f>IF($F$4&lt;&gt;"OK","",IF(MONTH($G$4+41)=MONTH($B$4),$G$4+41,""))</x:f>
      </x:c>
    </x:row>
    <x:row r="24" ht="27" customHeight="1">
      <x:c r="A24" s="15" t="str">
        <x:f>IF(A23="","",COUNTIFS(Registro!$A$5:$A$304,A23,Registro!$G$5:$G$304,"OK",Registro!$D$5:$D$304,"&lt;&gt;Cancelada"))</x:f>
      </x:c>
      <x:c r="B24" s="15" t="str">
        <x:f>IF(B23="","",COUNTIFS(Registro!$A$5:$A$304,B23,Registro!$G$5:$G$304,"OK",Registro!$D$5:$D$304,"&lt;&gt;Cancelada"))</x:f>
      </x:c>
      <x:c r="C24" s="15" t="str">
        <x:f>IF(C23="","",COUNTIFS(Registro!$A$5:$A$304,C23,Registro!$G$5:$G$304,"OK",Registro!$D$5:$D$304,"&lt;&gt;Cancelada"))</x:f>
      </x:c>
      <x:c r="D24" s="15" t="str">
        <x:f>IF(D23="","",COUNTIFS(Registro!$A$5:$A$304,D23,Registro!$G$5:$G$304,"OK",Registro!$D$5:$D$304,"&lt;&gt;Cancelada"))</x:f>
      </x:c>
      <x:c r="E24" s="15" t="str">
        <x:f>IF(E23="","",COUNTIFS(Registro!$A$5:$A$304,E23,Registro!$G$5:$G$304,"OK",Registro!$D$5:$D$304,"&lt;&gt;Cancelada"))</x:f>
      </x:c>
      <x:c r="F24" s="15" t="str">
        <x:f>IF(F23="","",COUNTIFS(Registro!$A$5:$A$304,F23,Registro!$G$5:$G$304,"OK",Registro!$D$5:$D$304,"&lt;&gt;Cancelada"))</x:f>
      </x:c>
      <x:c r="G24" s="15" t="str">
        <x:f>IF(G23="","",COUNTIFS(Registro!$A$5:$A$304,G23,Registro!$G$5:$G$304,"OK",Registro!$D$5:$D$304,"&lt;&gt;Cancelada"))</x:f>
      </x:c>
    </x:row>
    <x:row r="25" ht="27" customHeight="1">
      <x:c r="A25" s="2"/>
      <x:c r="B25" s="2"/>
      <x:c r="C25" s="2"/>
      <x:c r="D25" s="2"/>
      <x:c r="E25" s="2"/>
      <x:c r="F25" s="2"/>
      <x:c r="G25" s="2"/>
    </x:row>
    <x:row r="26" ht="27" customHeight="1">
      <x:c r="A26" s="2"/>
      <x:c r="B26" s="2"/>
      <x:c r="C26" s="2"/>
      <x:c r="D26" s="2"/>
      <x:c r="E26" s="2"/>
      <x:c r="F26" s="2"/>
      <x:c r="G26" s="2"/>
    </x:row>
    <x:row r="27" ht="27" customHeight="1">
      <x:c r="A27" s="2" t="str">
        <x:v>El calendario cuenta Pendiente y Hecha. Detalle en Semanal o Registro.</x:v>
      </x:c>
      <x:c r="B27" s="2"/>
      <x:c r="C27" s="2"/>
      <x:c r="D27" s="2"/>
      <x:c r="E27" s="2"/>
      <x:c r="F27" s="2"/>
      <x:c r="G27" s="2"/>
    </x:row>
  </x:sheetData>
  <x:conditionalFormatting sqref="A9:A9">
    <x:cfRule type="cellIs" dxfId="1" priority="1" operator="equal">
      <x:formula>1</x:formula>
    </x:cfRule>
    <x:cfRule type="cellIs" dxfId="2" priority="2" operator="greaterThan">
      <x:formula>0</x:formula>
    </x:cfRule>
  </x:conditionalFormatting>
  <x:conditionalFormatting sqref="B9:B9">
    <x:cfRule type="cellIs" dxfId="3" priority="3" operator="equal">
      <x:formula>1</x:formula>
    </x:cfRule>
    <x:cfRule type="cellIs" dxfId="4" priority="4" operator="greaterThan">
      <x:formula>0</x:formula>
    </x:cfRule>
  </x:conditionalFormatting>
  <x:conditionalFormatting sqref="C9:C9">
    <x:cfRule type="cellIs" dxfId="5" priority="5" operator="equal">
      <x:formula>1</x:formula>
    </x:cfRule>
    <x:cfRule type="cellIs" dxfId="6" priority="6" operator="greaterThan">
      <x:formula>0</x:formula>
    </x:cfRule>
  </x:conditionalFormatting>
  <x:conditionalFormatting sqref="D9:D9">
    <x:cfRule type="cellIs" dxfId="7" priority="7" operator="equal">
      <x:formula>1</x:formula>
    </x:cfRule>
    <x:cfRule type="cellIs" dxfId="8" priority="8" operator="greaterThan">
      <x:formula>0</x:formula>
    </x:cfRule>
  </x:conditionalFormatting>
  <x:conditionalFormatting sqref="E9:E9">
    <x:cfRule type="cellIs" dxfId="9" priority="9" operator="equal">
      <x:formula>1</x:formula>
    </x:cfRule>
    <x:cfRule type="cellIs" dxfId="10" priority="10" operator="greaterThan">
      <x:formula>0</x:formula>
    </x:cfRule>
  </x:conditionalFormatting>
  <x:conditionalFormatting sqref="F9:F9">
    <x:cfRule type="cellIs" dxfId="11" priority="11" operator="equal">
      <x:formula>1</x:formula>
    </x:cfRule>
    <x:cfRule type="cellIs" dxfId="12" priority="12" operator="greaterThan">
      <x:formula>0</x:formula>
    </x:cfRule>
  </x:conditionalFormatting>
  <x:conditionalFormatting sqref="G9:G9">
    <x:cfRule type="cellIs" dxfId="13" priority="13" operator="equal">
      <x:formula>1</x:formula>
    </x:cfRule>
    <x:cfRule type="cellIs" dxfId="14" priority="14" operator="greaterThan">
      <x:formula>0</x:formula>
    </x:cfRule>
  </x:conditionalFormatting>
  <x:conditionalFormatting sqref="A12:A12">
    <x:cfRule type="cellIs" dxfId="15" priority="15" operator="equal">
      <x:formula>1</x:formula>
    </x:cfRule>
    <x:cfRule type="cellIs" dxfId="16" priority="16" operator="greaterThan">
      <x:formula>0</x:formula>
    </x:cfRule>
  </x:conditionalFormatting>
  <x:conditionalFormatting sqref="B12:B12">
    <x:cfRule type="cellIs" dxfId="17" priority="17" operator="equal">
      <x:formula>1</x:formula>
    </x:cfRule>
    <x:cfRule type="cellIs" dxfId="18" priority="18" operator="greaterThan">
      <x:formula>0</x:formula>
    </x:cfRule>
  </x:conditionalFormatting>
  <x:conditionalFormatting sqref="C12:C12">
    <x:cfRule type="cellIs" dxfId="19" priority="19" operator="equal">
      <x:formula>1</x:formula>
    </x:cfRule>
    <x:cfRule type="cellIs" dxfId="20" priority="20" operator="greaterThan">
      <x:formula>0</x:formula>
    </x:cfRule>
  </x:conditionalFormatting>
  <x:conditionalFormatting sqref="D12:D12">
    <x:cfRule type="cellIs" dxfId="21" priority="21" operator="equal">
      <x:formula>1</x:formula>
    </x:cfRule>
    <x:cfRule type="cellIs" dxfId="22" priority="22" operator="greaterThan">
      <x:formula>0</x:formula>
    </x:cfRule>
  </x:conditionalFormatting>
  <x:conditionalFormatting sqref="E12:E12">
    <x:cfRule type="cellIs" dxfId="23" priority="23" operator="equal">
      <x:formula>1</x:formula>
    </x:cfRule>
    <x:cfRule type="cellIs" dxfId="24" priority="24" operator="greaterThan">
      <x:formula>0</x:formula>
    </x:cfRule>
  </x:conditionalFormatting>
  <x:conditionalFormatting sqref="F12:F12">
    <x:cfRule type="cellIs" dxfId="25" priority="25" operator="equal">
      <x:formula>1</x:formula>
    </x:cfRule>
    <x:cfRule type="cellIs" dxfId="26" priority="26" operator="greaterThan">
      <x:formula>0</x:formula>
    </x:cfRule>
  </x:conditionalFormatting>
  <x:conditionalFormatting sqref="G12:G12">
    <x:cfRule type="cellIs" dxfId="27" priority="27" operator="equal">
      <x:formula>1</x:formula>
    </x:cfRule>
    <x:cfRule type="cellIs" dxfId="28" priority="28" operator="greaterThan">
      <x:formula>0</x:formula>
    </x:cfRule>
  </x:conditionalFormatting>
  <x:conditionalFormatting sqref="A15:A15">
    <x:cfRule type="cellIs" dxfId="29" priority="29" operator="equal">
      <x:formula>1</x:formula>
    </x:cfRule>
    <x:cfRule type="cellIs" dxfId="30" priority="30" operator="greaterThan">
      <x:formula>0</x:formula>
    </x:cfRule>
  </x:conditionalFormatting>
  <x:conditionalFormatting sqref="B15:B15">
    <x:cfRule type="cellIs" dxfId="31" priority="31" operator="equal">
      <x:formula>1</x:formula>
    </x:cfRule>
    <x:cfRule type="cellIs" dxfId="32" priority="32" operator="greaterThan">
      <x:formula>0</x:formula>
    </x:cfRule>
  </x:conditionalFormatting>
  <x:conditionalFormatting sqref="C15:C15">
    <x:cfRule type="cellIs" dxfId="33" priority="33" operator="equal">
      <x:formula>1</x:formula>
    </x:cfRule>
    <x:cfRule type="cellIs" dxfId="34" priority="34" operator="greaterThan">
      <x:formula>0</x:formula>
    </x:cfRule>
  </x:conditionalFormatting>
  <x:conditionalFormatting sqref="D15:D15">
    <x:cfRule type="cellIs" dxfId="35" priority="35" operator="equal">
      <x:formula>1</x:formula>
    </x:cfRule>
    <x:cfRule type="cellIs" dxfId="36" priority="36" operator="greaterThan">
      <x:formula>0</x:formula>
    </x:cfRule>
  </x:conditionalFormatting>
  <x:conditionalFormatting sqref="E15:E15">
    <x:cfRule type="cellIs" dxfId="37" priority="37" operator="equal">
      <x:formula>1</x:formula>
    </x:cfRule>
    <x:cfRule type="cellIs" dxfId="38" priority="38" operator="greaterThan">
      <x:formula>0</x:formula>
    </x:cfRule>
  </x:conditionalFormatting>
  <x:conditionalFormatting sqref="F15:F15">
    <x:cfRule type="cellIs" dxfId="39" priority="39" operator="equal">
      <x:formula>1</x:formula>
    </x:cfRule>
    <x:cfRule type="cellIs" dxfId="40" priority="40" operator="greaterThan">
      <x:formula>0</x:formula>
    </x:cfRule>
  </x:conditionalFormatting>
  <x:conditionalFormatting sqref="G15:G15">
    <x:cfRule type="cellIs" dxfId="41" priority="41" operator="equal">
      <x:formula>1</x:formula>
    </x:cfRule>
    <x:cfRule type="cellIs" dxfId="42" priority="42" operator="greaterThan">
      <x:formula>0</x:formula>
    </x:cfRule>
  </x:conditionalFormatting>
  <x:conditionalFormatting sqref="A18:A18">
    <x:cfRule type="cellIs" dxfId="43" priority="43" operator="equal">
      <x:formula>1</x:formula>
    </x:cfRule>
    <x:cfRule type="cellIs" dxfId="44" priority="44" operator="greaterThan">
      <x:formula>0</x:formula>
    </x:cfRule>
  </x:conditionalFormatting>
  <x:conditionalFormatting sqref="B18:B18">
    <x:cfRule type="cellIs" dxfId="45" priority="45" operator="equal">
      <x:formula>1</x:formula>
    </x:cfRule>
    <x:cfRule type="cellIs" dxfId="46" priority="46" operator="greaterThan">
      <x:formula>0</x:formula>
    </x:cfRule>
  </x:conditionalFormatting>
  <x:conditionalFormatting sqref="C18:C18">
    <x:cfRule type="cellIs" dxfId="47" priority="47" operator="equal">
      <x:formula>1</x:formula>
    </x:cfRule>
    <x:cfRule type="cellIs" dxfId="48" priority="48" operator="greaterThan">
      <x:formula>0</x:formula>
    </x:cfRule>
  </x:conditionalFormatting>
  <x:conditionalFormatting sqref="D18:D18">
    <x:cfRule type="cellIs" dxfId="49" priority="49" operator="equal">
      <x:formula>1</x:formula>
    </x:cfRule>
    <x:cfRule type="cellIs" dxfId="50" priority="50" operator="greaterThan">
      <x:formula>0</x:formula>
    </x:cfRule>
  </x:conditionalFormatting>
  <x:conditionalFormatting sqref="E18:E18">
    <x:cfRule type="cellIs" dxfId="51" priority="51" operator="equal">
      <x:formula>1</x:formula>
    </x:cfRule>
    <x:cfRule type="cellIs" dxfId="52" priority="52" operator="greaterThan">
      <x:formula>0</x:formula>
    </x:cfRule>
  </x:conditionalFormatting>
  <x:conditionalFormatting sqref="F18:F18">
    <x:cfRule type="cellIs" dxfId="53" priority="53" operator="equal">
      <x:formula>1</x:formula>
    </x:cfRule>
    <x:cfRule type="cellIs" dxfId="54" priority="54" operator="greaterThan">
      <x:formula>0</x:formula>
    </x:cfRule>
  </x:conditionalFormatting>
  <x:conditionalFormatting sqref="G18:G18">
    <x:cfRule type="cellIs" dxfId="55" priority="55" operator="equal">
      <x:formula>1</x:formula>
    </x:cfRule>
    <x:cfRule type="cellIs" dxfId="56" priority="56" operator="greaterThan">
      <x:formula>0</x:formula>
    </x:cfRule>
  </x:conditionalFormatting>
  <x:conditionalFormatting sqref="A21:A21">
    <x:cfRule type="cellIs" dxfId="57" priority="57" operator="equal">
      <x:formula>1</x:formula>
    </x:cfRule>
    <x:cfRule type="cellIs" dxfId="58" priority="58" operator="greaterThan">
      <x:formula>0</x:formula>
    </x:cfRule>
  </x:conditionalFormatting>
  <x:conditionalFormatting sqref="B21:B21">
    <x:cfRule type="cellIs" dxfId="59" priority="59" operator="equal">
      <x:formula>1</x:formula>
    </x:cfRule>
    <x:cfRule type="cellIs" dxfId="60" priority="60" operator="greaterThan">
      <x:formula>0</x:formula>
    </x:cfRule>
  </x:conditionalFormatting>
  <x:conditionalFormatting sqref="C21:C21">
    <x:cfRule type="cellIs" dxfId="61" priority="61" operator="equal">
      <x:formula>1</x:formula>
    </x:cfRule>
    <x:cfRule type="cellIs" dxfId="62" priority="62" operator="greaterThan">
      <x:formula>0</x:formula>
    </x:cfRule>
  </x:conditionalFormatting>
  <x:conditionalFormatting sqref="D21:D21">
    <x:cfRule type="cellIs" dxfId="63" priority="63" operator="equal">
      <x:formula>1</x:formula>
    </x:cfRule>
    <x:cfRule type="cellIs" dxfId="64" priority="64" operator="greaterThan">
      <x:formula>0</x:formula>
    </x:cfRule>
  </x:conditionalFormatting>
  <x:conditionalFormatting sqref="E21:E21">
    <x:cfRule type="cellIs" dxfId="65" priority="65" operator="equal">
      <x:formula>1</x:formula>
    </x:cfRule>
    <x:cfRule type="cellIs" dxfId="66" priority="66" operator="greaterThan">
      <x:formula>0</x:formula>
    </x:cfRule>
  </x:conditionalFormatting>
  <x:conditionalFormatting sqref="F21:F21">
    <x:cfRule type="cellIs" dxfId="67" priority="67" operator="equal">
      <x:formula>1</x:formula>
    </x:cfRule>
    <x:cfRule type="cellIs" dxfId="68" priority="68" operator="greaterThan">
      <x:formula>0</x:formula>
    </x:cfRule>
  </x:conditionalFormatting>
  <x:conditionalFormatting sqref="G21:G21">
    <x:cfRule type="cellIs" dxfId="69" priority="69" operator="equal">
      <x:formula>1</x:formula>
    </x:cfRule>
    <x:cfRule type="cellIs" dxfId="70" priority="70" operator="greaterThan">
      <x:formula>0</x:formula>
    </x:cfRule>
  </x:conditionalFormatting>
  <x:conditionalFormatting sqref="A24:A24">
    <x:cfRule type="cellIs" dxfId="71" priority="71" operator="equal">
      <x:formula>1</x:formula>
    </x:cfRule>
    <x:cfRule type="cellIs" dxfId="72" priority="72" operator="greaterThan">
      <x:formula>0</x:formula>
    </x:cfRule>
  </x:conditionalFormatting>
  <x:conditionalFormatting sqref="B24:B24">
    <x:cfRule type="cellIs" dxfId="73" priority="73" operator="equal">
      <x:formula>1</x:formula>
    </x:cfRule>
    <x:cfRule type="cellIs" dxfId="74" priority="74" operator="greaterThan">
      <x:formula>0</x:formula>
    </x:cfRule>
  </x:conditionalFormatting>
  <x:conditionalFormatting sqref="C24:C24">
    <x:cfRule type="cellIs" dxfId="75" priority="75" operator="equal">
      <x:formula>1</x:formula>
    </x:cfRule>
    <x:cfRule type="cellIs" dxfId="76" priority="76" operator="greaterThan">
      <x:formula>0</x:formula>
    </x:cfRule>
  </x:conditionalFormatting>
  <x:conditionalFormatting sqref="D24:D24">
    <x:cfRule type="cellIs" dxfId="77" priority="77" operator="equal">
      <x:formula>1</x:formula>
    </x:cfRule>
    <x:cfRule type="cellIs" dxfId="78" priority="78" operator="greaterThan">
      <x:formula>0</x:formula>
    </x:cfRule>
  </x:conditionalFormatting>
  <x:conditionalFormatting sqref="E24:E24">
    <x:cfRule type="cellIs" dxfId="79" priority="79" operator="equal">
      <x:formula>1</x:formula>
    </x:cfRule>
    <x:cfRule type="cellIs" dxfId="80" priority="80" operator="greaterThan">
      <x:formula>0</x:formula>
    </x:cfRule>
  </x:conditionalFormatting>
  <x:conditionalFormatting sqref="F24:F24">
    <x:cfRule type="cellIs" dxfId="81" priority="81" operator="equal">
      <x:formula>1</x:formula>
    </x:cfRule>
    <x:cfRule type="cellIs" dxfId="82" priority="82" operator="greaterThan">
      <x:formula>0</x:formula>
    </x:cfRule>
  </x:conditionalFormatting>
  <x:conditionalFormatting sqref="G24:G24">
    <x:cfRule type="cellIs" dxfId="83" priority="83" operator="equal">
      <x:formula>1</x:formula>
    </x:cfRule>
    <x:cfRule type="cellIs" dxfId="84" priority="84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6" hidden="0" customWidth="1"/>
    <x:col min="3" max="3" width="35" hidden="0" customWidth="1"/>
    <x:col min="4" max="4" width="22" hidden="0" customWidth="1"/>
    <x:col min="5" max="5" width="30" hidden="0" customWidth="1"/>
    <x:col min="6" max="6" width="3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Planificador semanal</x:v>
      </x:c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2" t="str">
        <x:v>Lunes de la semana</x:v>
      </x:c>
      <x:c r="B4" s="9" t="d">
        <x:v>2026-10-12T00:00:00.000Z</x:v>
      </x:c>
      <x:c r="C4" s="2"/>
      <x:c r="D4" s="2" t="str">
        <x:v>Revisión</x:v>
      </x:c>
      <x:c r="E4" s="2" t="str">
        <x:f>IF(NOT(ISNUMBER(B4)),"Revisar semana",IF(OR(B4&lt;&gt;INT(B4),B4&lt;DATE(2000,1,1),B4&gt;DATE(2099,12,31),WEEKDAY(B4,2)&lt;&gt;1),"Revisar semana","OK"))</x:f>
        <x:v>OK</x:v>
      </x:c>
      <x:c r="F4" s="2"/>
    </x:row>
    <x:row r="5" ht="27" customHeight="1">
      <x:c r="A5" s="2" t="str">
        <x:v>Registros a revisar</x:v>
      </x:c>
      <x:c r="B5" s="2" t="n">
        <x:f>COUNTIF(Registro!G5:G304,"Revisar datos")+COUNTIF(Registro!G5:G304,"Revisar fecha")+COUNTIF(Registro!G5:G304,"Revisar hora")</x:f>
        <x:v>0</x:v>
      </x:c>
      <x:c r="C5" s="2"/>
      <x:c r="D5" s="2"/>
      <x:c r="E5" s="2"/>
      <x:c r="F5" s="2"/>
    </x:row>
    <x:row r="6" ht="27" customHeight="1">
      <x:c r="A6" s="2" t="str">
        <x:v>Actividades adicionales</x:v>
      </x:c>
      <x:c r="B6" s="2" t="n">
        <x:f>IF(E4&lt;&gt;"OK","",SUM(MAX(0,COUNTIFS(Registro!$A$5:$A$304,$B$4+0,Registro!$G$5:$G$304,"OK",Registro!$D$5:$D$304,"&lt;&gt;Cancelada")-5),MAX(0,COUNTIFS(Registro!$A$5:$A$304,$B$4+1,Registro!$G$5:$G$304,"OK",Registro!$D$5:$D$304,"&lt;&gt;Cancelada")-5),MAX(0,COUNTIFS(Registro!$A$5:$A$304,$B$4+2,Registro!$G$5:$G$304,"OK",Registro!$D$5:$D$304,"&lt;&gt;Cancelada")-5),MAX(0,COUNTIFS(Registro!$A$5:$A$304,$B$4+3,Registro!$G$5:$G$304,"OK",Registro!$D$5:$D$304,"&lt;&gt;Cancelada")-5),MAX(0,COUNTIFS(Registro!$A$5:$A$304,$B$4+4,Registro!$G$5:$G$304,"OK",Registro!$D$5:$D$304,"&lt;&gt;Cancelada")-5),MAX(0,COUNTIFS(Registro!$A$5:$A$304,$B$4+5,Registro!$G$5:$G$304,"OK",Registro!$D$5:$D$304,"&lt;&gt;Cancelada")-5),MAX(0,COUNTIFS(Registro!$A$5:$A$304,$B$4+6,Registro!$G$5:$G$304,"OK",Registro!$D$5:$D$304,"&lt;&gt;Cancelada")-5)))</x:f>
        <x:v>0</x:v>
      </x:c>
      <x:c r="C6" s="2"/>
      <x:c r="D6" s="2"/>
      <x:c r="E6" s="2"/>
      <x:c r="F6" s="2"/>
    </x:row>
    <x:row r="7" ht="27" customHeight="1">
      <x:c r="A7" s="2"/>
      <x:c r="B7" s="2"/>
      <x:c r="C7" s="2"/>
      <x:c r="D7" s="2"/>
      <x:c r="E7" s="2"/>
      <x:c r="F7" s="2"/>
    </x:row>
    <x:row r="8" ht="40" customHeight="1">
      <x:c r="A8" s="6" t="str">
        <x:v>Fecha</x:v>
      </x:c>
      <x:c r="B8" s="6" t="str">
        <x:v>Hora</x:v>
      </x:c>
      <x:c r="C8" s="6" t="str">
        <x:v>Actividad</x:v>
      </x:c>
      <x:c r="D8" s="6" t="str">
        <x:v>Estado</x:v>
      </x:c>
      <x:c r="E8" s="6" t="str">
        <x:v>Notas</x:v>
      </x:c>
      <x:c r="F8" s="2"/>
    </x:row>
    <x:row r="9" ht="34" customHeight="1">
      <x:c r="A9" s="12" t="n">
        <x:f>IF($E$4&lt;&gt;"OK","",$B$4+0)</x:f>
        <x:v>46307</x:v>
      </x:c>
      <x:c r="B9" s="16" t="n">
        <x:f>IF($E$4&lt;&gt;"OK","",IFERROR(IF(COUNTA(INDEX(Registro!$B$5:$B$304,MATCH(($B$4+0)*1000+1,Registro!$H$5:$H$304,0)))=0,"",INDEX(Registro!$B$5:$B$304,MATCH(($B$4+0)*1000+1,Registro!$H$5:$H$304,0))),""))</x:f>
        <x:v>0.375</x:v>
      </x:c>
      <x:c r="C9" s="17" t="str">
        <x:f>IF($E$4&lt;&gt;"OK","",IFERROR(IF(INDEX(Registro!$C$5:$C$304,MATCH(($B$4+0)*1000+1,Registro!$H$5:$H$304,0))="","",INDEX(Registro!$C$5:$C$304,MATCH(($B$4+0)*1000+1,Registro!$H$5:$H$304,0))),""))</x:f>
        <x:v>Revisar facturas</x:v>
      </x:c>
      <x:c r="D9" s="17" t="str">
        <x:f>IF($E$4&lt;&gt;"OK","",IFERROR(IF(INDEX(Registro!$D$5:$D$304,MATCH(($B$4+0)*1000+1,Registro!$H$5:$H$304,0))="","",INDEX(Registro!$D$5:$D$304,MATCH(($B$4+0)*1000+1,Registro!$H$5:$H$304,0))),""))</x:f>
        <x:v>Pendiente</x:v>
      </x:c>
      <x:c r="E9" s="17" t="str">
        <x:f>IF($E$4&lt;&gt;"OK","",IFERROR(IF(INDEX(Registro!$E$5:$E$304,MATCH(($B$4+0)*1000+1,Registro!$H$5:$H$304,0))="","",INDEX(Registro!$E$5:$E$304,MATCH(($B$4+0)*1000+1,Registro!$H$5:$H$304,0))),""))</x:f>
        <x:v>Ejemplo ficticio</x:v>
      </x:c>
      <x:c r="F9" s="2"/>
    </x:row>
    <x:row r="10" ht="34" customHeight="1">
      <x:c r="A10" s="12" t="n">
        <x:f>IF($E$4&lt;&gt;"OK","",$B$4+0)</x:f>
        <x:v>46307</x:v>
      </x:c>
      <x:c r="B10" s="16" t="str">
        <x:f>IF($E$4&lt;&gt;"OK","",IFERROR(IF(COUNTA(INDEX(Registro!$B$5:$B$304,MATCH(($B$4+0)*1000+2,Registro!$H$5:$H$304,0)))=0,"",INDEX(Registro!$B$5:$B$304,MATCH(($B$4+0)*1000+2,Registro!$H$5:$H$304,0))),""))</x:f>
      </x:c>
      <x:c r="C10" s="17" t="str">
        <x:f>IF($E$4&lt;&gt;"OK","",IFERROR(IF(INDEX(Registro!$C$5:$C$304,MATCH(($B$4+0)*1000+2,Registro!$H$5:$H$304,0))="","",INDEX(Registro!$C$5:$C$304,MATCH(($B$4+0)*1000+2,Registro!$H$5:$H$304,0))),""))</x:f>
      </x:c>
      <x:c r="D10" s="17" t="str">
        <x:f>IF($E$4&lt;&gt;"OK","",IFERROR(IF(INDEX(Registro!$D$5:$D$304,MATCH(($B$4+0)*1000+2,Registro!$H$5:$H$304,0))="","",INDEX(Registro!$D$5:$D$304,MATCH(($B$4+0)*1000+2,Registro!$H$5:$H$304,0))),""))</x:f>
      </x:c>
      <x:c r="E10" s="17" t="str">
        <x:f>IF($E$4&lt;&gt;"OK","",IFERROR(IF(INDEX(Registro!$E$5:$E$304,MATCH(($B$4+0)*1000+2,Registro!$H$5:$H$304,0))="","",INDEX(Registro!$E$5:$E$304,MATCH(($B$4+0)*1000+2,Registro!$H$5:$H$304,0))),""))</x:f>
      </x:c>
      <x:c r="F10" s="2"/>
    </x:row>
    <x:row r="11" ht="34" customHeight="1">
      <x:c r="A11" s="12" t="n">
        <x:f>IF($E$4&lt;&gt;"OK","",$B$4+0)</x:f>
        <x:v>46307</x:v>
      </x:c>
      <x:c r="B11" s="16" t="str">
        <x:f>IF($E$4&lt;&gt;"OK","",IFERROR(IF(COUNTA(INDEX(Registro!$B$5:$B$304,MATCH(($B$4+0)*1000+3,Registro!$H$5:$H$304,0)))=0,"",INDEX(Registro!$B$5:$B$304,MATCH(($B$4+0)*1000+3,Registro!$H$5:$H$304,0))),""))</x:f>
      </x:c>
      <x:c r="C11" s="17" t="str">
        <x:f>IF($E$4&lt;&gt;"OK","",IFERROR(IF(INDEX(Registro!$C$5:$C$304,MATCH(($B$4+0)*1000+3,Registro!$H$5:$H$304,0))="","",INDEX(Registro!$C$5:$C$304,MATCH(($B$4+0)*1000+3,Registro!$H$5:$H$304,0))),""))</x:f>
      </x:c>
      <x:c r="D11" s="17" t="str">
        <x:f>IF($E$4&lt;&gt;"OK","",IFERROR(IF(INDEX(Registro!$D$5:$D$304,MATCH(($B$4+0)*1000+3,Registro!$H$5:$H$304,0))="","",INDEX(Registro!$D$5:$D$304,MATCH(($B$4+0)*1000+3,Registro!$H$5:$H$304,0))),""))</x:f>
      </x:c>
      <x:c r="E11" s="17" t="str">
        <x:f>IF($E$4&lt;&gt;"OK","",IFERROR(IF(INDEX(Registro!$E$5:$E$304,MATCH(($B$4+0)*1000+3,Registro!$H$5:$H$304,0))="","",INDEX(Registro!$E$5:$E$304,MATCH(($B$4+0)*1000+3,Registro!$H$5:$H$304,0))),""))</x:f>
      </x:c>
      <x:c r="F11" s="2"/>
    </x:row>
    <x:row r="12" ht="34" customHeight="1">
      <x:c r="A12" s="12" t="n">
        <x:f>IF($E$4&lt;&gt;"OK","",$B$4+0)</x:f>
        <x:v>46307</x:v>
      </x:c>
      <x:c r="B12" s="16" t="str">
        <x:f>IF($E$4&lt;&gt;"OK","",IFERROR(IF(COUNTA(INDEX(Registro!$B$5:$B$304,MATCH(($B$4+0)*1000+4,Registro!$H$5:$H$304,0)))=0,"",INDEX(Registro!$B$5:$B$304,MATCH(($B$4+0)*1000+4,Registro!$H$5:$H$304,0))),""))</x:f>
      </x:c>
      <x:c r="C12" s="17" t="str">
        <x:f>IF($E$4&lt;&gt;"OK","",IFERROR(IF(INDEX(Registro!$C$5:$C$304,MATCH(($B$4+0)*1000+4,Registro!$H$5:$H$304,0))="","",INDEX(Registro!$C$5:$C$304,MATCH(($B$4+0)*1000+4,Registro!$H$5:$H$304,0))),""))</x:f>
      </x:c>
      <x:c r="D12" s="17" t="str">
        <x:f>IF($E$4&lt;&gt;"OK","",IFERROR(IF(INDEX(Registro!$D$5:$D$304,MATCH(($B$4+0)*1000+4,Registro!$H$5:$H$304,0))="","",INDEX(Registro!$D$5:$D$304,MATCH(($B$4+0)*1000+4,Registro!$H$5:$H$304,0))),""))</x:f>
      </x:c>
      <x:c r="E12" s="17" t="str">
        <x:f>IF($E$4&lt;&gt;"OK","",IFERROR(IF(INDEX(Registro!$E$5:$E$304,MATCH(($B$4+0)*1000+4,Registro!$H$5:$H$304,0))="","",INDEX(Registro!$E$5:$E$304,MATCH(($B$4+0)*1000+4,Registro!$H$5:$H$304,0))),""))</x:f>
      </x:c>
      <x:c r="F12" s="2"/>
    </x:row>
    <x:row r="13" ht="34" customHeight="1">
      <x:c r="A13" s="12" t="n">
        <x:f>IF($E$4&lt;&gt;"OK","",$B$4+0)</x:f>
        <x:v>46307</x:v>
      </x:c>
      <x:c r="B13" s="16" t="str">
        <x:f>IF($E$4&lt;&gt;"OK","",IFERROR(IF(COUNTA(INDEX(Registro!$B$5:$B$304,MATCH(($B$4+0)*1000+5,Registro!$H$5:$H$304,0)))=0,"",INDEX(Registro!$B$5:$B$304,MATCH(($B$4+0)*1000+5,Registro!$H$5:$H$304,0))),""))</x:f>
      </x:c>
      <x:c r="C13" s="17" t="str">
        <x:f>IF($E$4&lt;&gt;"OK","",IFERROR(IF(INDEX(Registro!$C$5:$C$304,MATCH(($B$4+0)*1000+5,Registro!$H$5:$H$304,0))="","",INDEX(Registro!$C$5:$C$304,MATCH(($B$4+0)*1000+5,Registro!$H$5:$H$304,0))),""))</x:f>
      </x:c>
      <x:c r="D13" s="17" t="str">
        <x:f>IF($E$4&lt;&gt;"OK","",IFERROR(IF(INDEX(Registro!$D$5:$D$304,MATCH(($B$4+0)*1000+5,Registro!$H$5:$H$304,0))="","",INDEX(Registro!$D$5:$D$304,MATCH(($B$4+0)*1000+5,Registro!$H$5:$H$304,0))),""))</x:f>
      </x:c>
      <x:c r="E13" s="17" t="str">
        <x:f>IF($E$4&lt;&gt;"OK","",IFERROR(IF(INDEX(Registro!$E$5:$E$304,MATCH(($B$4+0)*1000+5,Registro!$H$5:$H$304,0))="","",INDEX(Registro!$E$5:$E$304,MATCH(($B$4+0)*1000+5,Registro!$H$5:$H$304,0))),""))</x:f>
      </x:c>
      <x:c r="F13" s="2"/>
    </x:row>
    <x:row r="14" ht="34" customHeight="1">
      <x:c r="A14" s="12" t="n">
        <x:f>IF($E$4&lt;&gt;"OK","",$B$4+1)</x:f>
        <x:v>46308</x:v>
      </x:c>
      <x:c r="B14" s="16" t="n">
        <x:f>IF($E$4&lt;&gt;"OK","",IFERROR(IF(COUNTA(INDEX(Registro!$B$5:$B$304,MATCH(($B$4+1)*1000+1,Registro!$H$5:$H$304,0)))=0,"",INDEX(Registro!$B$5:$B$304,MATCH(($B$4+1)*1000+1,Registro!$H$5:$H$304,0))),""))</x:f>
        <x:v>0.75</x:v>
      </x:c>
      <x:c r="C14" s="17" t="str">
        <x:f>IF($E$4&lt;&gt;"OK","",IFERROR(IF(INDEX(Registro!$C$5:$C$304,MATCH(($B$4+1)*1000+1,Registro!$H$5:$H$304,0))="","",INDEX(Registro!$C$5:$C$304,MATCH(($B$4+1)*1000+1,Registro!$H$5:$H$304,0))),""))</x:f>
        <x:v>Cita de ejemplo</x:v>
      </x:c>
      <x:c r="D14" s="17" t="str">
        <x:f>IF($E$4&lt;&gt;"OK","",IFERROR(IF(INDEX(Registro!$D$5:$D$304,MATCH(($B$4+1)*1000+1,Registro!$H$5:$H$304,0))="","",INDEX(Registro!$D$5:$D$304,MATCH(($B$4+1)*1000+1,Registro!$H$5:$H$304,0))),""))</x:f>
        <x:v>Pendiente</x:v>
      </x:c>
      <x:c r="E14" s="17" t="str">
        <x:f>IF($E$4&lt;&gt;"OK","",IFERROR(IF(INDEX(Registro!$E$5:$E$304,MATCH(($B$4+1)*1000+1,Registro!$H$5:$H$304,0))="","",INDEX(Registro!$E$5:$E$304,MATCH(($B$4+1)*1000+1,Registro!$H$5:$H$304,0))),""))</x:f>
        <x:v>Ejemplo ficticio</x:v>
      </x:c>
      <x:c r="F14" s="2"/>
    </x:row>
    <x:row r="15" ht="34" customHeight="1">
      <x:c r="A15" s="12" t="n">
        <x:f>IF($E$4&lt;&gt;"OK","",$B$4+1)</x:f>
        <x:v>46308</x:v>
      </x:c>
      <x:c r="B15" s="16" t="str">
        <x:f>IF($E$4&lt;&gt;"OK","",IFERROR(IF(COUNTA(INDEX(Registro!$B$5:$B$304,MATCH(($B$4+1)*1000+2,Registro!$H$5:$H$304,0)))=0,"",INDEX(Registro!$B$5:$B$304,MATCH(($B$4+1)*1000+2,Registro!$H$5:$H$304,0))),""))</x:f>
      </x:c>
      <x:c r="C15" s="17" t="str">
        <x:f>IF($E$4&lt;&gt;"OK","",IFERROR(IF(INDEX(Registro!$C$5:$C$304,MATCH(($B$4+1)*1000+2,Registro!$H$5:$H$304,0))="","",INDEX(Registro!$C$5:$C$304,MATCH(($B$4+1)*1000+2,Registro!$H$5:$H$304,0))),""))</x:f>
        <x:v>Preparar la semana</x:v>
      </x:c>
      <x:c r="D15" s="17" t="str">
        <x:f>IF($E$4&lt;&gt;"OK","",IFERROR(IF(INDEX(Registro!$D$5:$D$304,MATCH(($B$4+1)*1000+2,Registro!$H$5:$H$304,0))="","",INDEX(Registro!$D$5:$D$304,MATCH(($B$4+1)*1000+2,Registro!$H$5:$H$304,0))),""))</x:f>
        <x:v>Hecha</x:v>
      </x:c>
      <x:c r="E15" s="17" t="str">
        <x:f>IF($E$4&lt;&gt;"OK","",IFERROR(IF(INDEX(Registro!$E$5:$E$304,MATCH(($B$4+1)*1000+2,Registro!$H$5:$H$304,0))="","",INDEX(Registro!$E$5:$E$304,MATCH(($B$4+1)*1000+2,Registro!$H$5:$H$304,0))),""))</x:f>
        <x:v>Sin hora</x:v>
      </x:c>
      <x:c r="F15" s="2"/>
    </x:row>
    <x:row r="16" ht="34" customHeight="1">
      <x:c r="A16" s="12" t="n">
        <x:f>IF($E$4&lt;&gt;"OK","",$B$4+1)</x:f>
        <x:v>46308</x:v>
      </x:c>
      <x:c r="B16" s="16" t="str">
        <x:f>IF($E$4&lt;&gt;"OK","",IFERROR(IF(COUNTA(INDEX(Registro!$B$5:$B$304,MATCH(($B$4+1)*1000+3,Registro!$H$5:$H$304,0)))=0,"",INDEX(Registro!$B$5:$B$304,MATCH(($B$4+1)*1000+3,Registro!$H$5:$H$304,0))),""))</x:f>
      </x:c>
      <x:c r="C16" s="17" t="str">
        <x:f>IF($E$4&lt;&gt;"OK","",IFERROR(IF(INDEX(Registro!$C$5:$C$304,MATCH(($B$4+1)*1000+3,Registro!$H$5:$H$304,0))="","",INDEX(Registro!$C$5:$C$304,MATCH(($B$4+1)*1000+3,Registro!$H$5:$H$304,0))),""))</x:f>
      </x:c>
      <x:c r="D16" s="17" t="str">
        <x:f>IF($E$4&lt;&gt;"OK","",IFERROR(IF(INDEX(Registro!$D$5:$D$304,MATCH(($B$4+1)*1000+3,Registro!$H$5:$H$304,0))="","",INDEX(Registro!$D$5:$D$304,MATCH(($B$4+1)*1000+3,Registro!$H$5:$H$304,0))),""))</x:f>
      </x:c>
      <x:c r="E16" s="17" t="str">
        <x:f>IF($E$4&lt;&gt;"OK","",IFERROR(IF(INDEX(Registro!$E$5:$E$304,MATCH(($B$4+1)*1000+3,Registro!$H$5:$H$304,0))="","",INDEX(Registro!$E$5:$E$304,MATCH(($B$4+1)*1000+3,Registro!$H$5:$H$304,0))),""))</x:f>
      </x:c>
      <x:c r="F16" s="2"/>
    </x:row>
    <x:row r="17" ht="34" customHeight="1">
      <x:c r="A17" s="12" t="n">
        <x:f>IF($E$4&lt;&gt;"OK","",$B$4+1)</x:f>
        <x:v>46308</x:v>
      </x:c>
      <x:c r="B17" s="16" t="str">
        <x:f>IF($E$4&lt;&gt;"OK","",IFERROR(IF(COUNTA(INDEX(Registro!$B$5:$B$304,MATCH(($B$4+1)*1000+4,Registro!$H$5:$H$304,0)))=0,"",INDEX(Registro!$B$5:$B$304,MATCH(($B$4+1)*1000+4,Registro!$H$5:$H$304,0))),""))</x:f>
      </x:c>
      <x:c r="C17" s="17" t="str">
        <x:f>IF($E$4&lt;&gt;"OK","",IFERROR(IF(INDEX(Registro!$C$5:$C$304,MATCH(($B$4+1)*1000+4,Registro!$H$5:$H$304,0))="","",INDEX(Registro!$C$5:$C$304,MATCH(($B$4+1)*1000+4,Registro!$H$5:$H$304,0))),""))</x:f>
      </x:c>
      <x:c r="D17" s="17" t="str">
        <x:f>IF($E$4&lt;&gt;"OK","",IFERROR(IF(INDEX(Registro!$D$5:$D$304,MATCH(($B$4+1)*1000+4,Registro!$H$5:$H$304,0))="","",INDEX(Registro!$D$5:$D$304,MATCH(($B$4+1)*1000+4,Registro!$H$5:$H$304,0))),""))</x:f>
      </x:c>
      <x:c r="E17" s="17" t="str">
        <x:f>IF($E$4&lt;&gt;"OK","",IFERROR(IF(INDEX(Registro!$E$5:$E$304,MATCH(($B$4+1)*1000+4,Registro!$H$5:$H$304,0))="","",INDEX(Registro!$E$5:$E$304,MATCH(($B$4+1)*1000+4,Registro!$H$5:$H$304,0))),""))</x:f>
      </x:c>
      <x:c r="F17" s="2"/>
    </x:row>
    <x:row r="18" ht="34" customHeight="1">
      <x:c r="A18" s="12" t="n">
        <x:f>IF($E$4&lt;&gt;"OK","",$B$4+1)</x:f>
        <x:v>46308</x:v>
      </x:c>
      <x:c r="B18" s="16" t="str">
        <x:f>IF($E$4&lt;&gt;"OK","",IFERROR(IF(COUNTA(INDEX(Registro!$B$5:$B$304,MATCH(($B$4+1)*1000+5,Registro!$H$5:$H$304,0)))=0,"",INDEX(Registro!$B$5:$B$304,MATCH(($B$4+1)*1000+5,Registro!$H$5:$H$304,0))),""))</x:f>
      </x:c>
      <x:c r="C18" s="17" t="str">
        <x:f>IF($E$4&lt;&gt;"OK","",IFERROR(IF(INDEX(Registro!$C$5:$C$304,MATCH(($B$4+1)*1000+5,Registro!$H$5:$H$304,0))="","",INDEX(Registro!$C$5:$C$304,MATCH(($B$4+1)*1000+5,Registro!$H$5:$H$304,0))),""))</x:f>
      </x:c>
      <x:c r="D18" s="17" t="str">
        <x:f>IF($E$4&lt;&gt;"OK","",IFERROR(IF(INDEX(Registro!$D$5:$D$304,MATCH(($B$4+1)*1000+5,Registro!$H$5:$H$304,0))="","",INDEX(Registro!$D$5:$D$304,MATCH(($B$4+1)*1000+5,Registro!$H$5:$H$304,0))),""))</x:f>
      </x:c>
      <x:c r="E18" s="17" t="str">
        <x:f>IF($E$4&lt;&gt;"OK","",IFERROR(IF(INDEX(Registro!$E$5:$E$304,MATCH(($B$4+1)*1000+5,Registro!$H$5:$H$304,0))="","",INDEX(Registro!$E$5:$E$304,MATCH(($B$4+1)*1000+5,Registro!$H$5:$H$304,0))),""))</x:f>
      </x:c>
      <x:c r="F18" s="2"/>
    </x:row>
    <x:row r="19" ht="34" customHeight="1">
      <x:c r="A19" s="12" t="n">
        <x:f>IF($E$4&lt;&gt;"OK","",$B$4+2)</x:f>
        <x:v>46309</x:v>
      </x:c>
      <x:c r="B19" s="16" t="str">
        <x:f>IF($E$4&lt;&gt;"OK","",IFERROR(IF(COUNTA(INDEX(Registro!$B$5:$B$304,MATCH(($B$4+2)*1000+1,Registro!$H$5:$H$304,0)))=0,"",INDEX(Registro!$B$5:$B$304,MATCH(($B$4+2)*1000+1,Registro!$H$5:$H$304,0))),""))</x:f>
      </x:c>
      <x:c r="C19" s="17" t="str">
        <x:f>IF($E$4&lt;&gt;"OK","",IFERROR(IF(INDEX(Registro!$C$5:$C$304,MATCH(($B$4+2)*1000+1,Registro!$H$5:$H$304,0))="","",INDEX(Registro!$C$5:$C$304,MATCH(($B$4+2)*1000+1,Registro!$H$5:$H$304,0))),""))</x:f>
      </x:c>
      <x:c r="D19" s="17" t="str">
        <x:f>IF($E$4&lt;&gt;"OK","",IFERROR(IF(INDEX(Registro!$D$5:$D$304,MATCH(($B$4+2)*1000+1,Registro!$H$5:$H$304,0))="","",INDEX(Registro!$D$5:$D$304,MATCH(($B$4+2)*1000+1,Registro!$H$5:$H$304,0))),""))</x:f>
      </x:c>
      <x:c r="E19" s="17" t="str">
        <x:f>IF($E$4&lt;&gt;"OK","",IFERROR(IF(INDEX(Registro!$E$5:$E$304,MATCH(($B$4+2)*1000+1,Registro!$H$5:$H$304,0))="","",INDEX(Registro!$E$5:$E$304,MATCH(($B$4+2)*1000+1,Registro!$H$5:$H$304,0))),""))</x:f>
      </x:c>
      <x:c r="F19" s="2"/>
    </x:row>
    <x:row r="20" ht="34" customHeight="1">
      <x:c r="A20" s="12" t="n">
        <x:f>IF($E$4&lt;&gt;"OK","",$B$4+2)</x:f>
        <x:v>46309</x:v>
      </x:c>
      <x:c r="B20" s="16" t="str">
        <x:f>IF($E$4&lt;&gt;"OK","",IFERROR(IF(COUNTA(INDEX(Registro!$B$5:$B$304,MATCH(($B$4+2)*1000+2,Registro!$H$5:$H$304,0)))=0,"",INDEX(Registro!$B$5:$B$304,MATCH(($B$4+2)*1000+2,Registro!$H$5:$H$304,0))),""))</x:f>
      </x:c>
      <x:c r="C20" s="17" t="str">
        <x:f>IF($E$4&lt;&gt;"OK","",IFERROR(IF(INDEX(Registro!$C$5:$C$304,MATCH(($B$4+2)*1000+2,Registro!$H$5:$H$304,0))="","",INDEX(Registro!$C$5:$C$304,MATCH(($B$4+2)*1000+2,Registro!$H$5:$H$304,0))),""))</x:f>
      </x:c>
      <x:c r="D20" s="17" t="str">
        <x:f>IF($E$4&lt;&gt;"OK","",IFERROR(IF(INDEX(Registro!$D$5:$D$304,MATCH(($B$4+2)*1000+2,Registro!$H$5:$H$304,0))="","",INDEX(Registro!$D$5:$D$304,MATCH(($B$4+2)*1000+2,Registro!$H$5:$H$304,0))),""))</x:f>
      </x:c>
      <x:c r="E20" s="17" t="str">
        <x:f>IF($E$4&lt;&gt;"OK","",IFERROR(IF(INDEX(Registro!$E$5:$E$304,MATCH(($B$4+2)*1000+2,Registro!$H$5:$H$304,0))="","",INDEX(Registro!$E$5:$E$304,MATCH(($B$4+2)*1000+2,Registro!$H$5:$H$304,0))),""))</x:f>
      </x:c>
      <x:c r="F20" s="2"/>
    </x:row>
    <x:row r="21" ht="34" customHeight="1">
      <x:c r="A21" s="12" t="n">
        <x:f>IF($E$4&lt;&gt;"OK","",$B$4+2)</x:f>
        <x:v>46309</x:v>
      </x:c>
      <x:c r="B21" s="16" t="str">
        <x:f>IF($E$4&lt;&gt;"OK","",IFERROR(IF(COUNTA(INDEX(Registro!$B$5:$B$304,MATCH(($B$4+2)*1000+3,Registro!$H$5:$H$304,0)))=0,"",INDEX(Registro!$B$5:$B$304,MATCH(($B$4+2)*1000+3,Registro!$H$5:$H$304,0))),""))</x:f>
      </x:c>
      <x:c r="C21" s="17" t="str">
        <x:f>IF($E$4&lt;&gt;"OK","",IFERROR(IF(INDEX(Registro!$C$5:$C$304,MATCH(($B$4+2)*1000+3,Registro!$H$5:$H$304,0))="","",INDEX(Registro!$C$5:$C$304,MATCH(($B$4+2)*1000+3,Registro!$H$5:$H$304,0))),""))</x:f>
      </x:c>
      <x:c r="D21" s="17" t="str">
        <x:f>IF($E$4&lt;&gt;"OK","",IFERROR(IF(INDEX(Registro!$D$5:$D$304,MATCH(($B$4+2)*1000+3,Registro!$H$5:$H$304,0))="","",INDEX(Registro!$D$5:$D$304,MATCH(($B$4+2)*1000+3,Registro!$H$5:$H$304,0))),""))</x:f>
      </x:c>
      <x:c r="E21" s="17" t="str">
        <x:f>IF($E$4&lt;&gt;"OK","",IFERROR(IF(INDEX(Registro!$E$5:$E$304,MATCH(($B$4+2)*1000+3,Registro!$H$5:$H$304,0))="","",INDEX(Registro!$E$5:$E$304,MATCH(($B$4+2)*1000+3,Registro!$H$5:$H$304,0))),""))</x:f>
      </x:c>
      <x:c r="F21" s="2"/>
    </x:row>
    <x:row r="22" ht="34" customHeight="1">
      <x:c r="A22" s="12" t="n">
        <x:f>IF($E$4&lt;&gt;"OK","",$B$4+2)</x:f>
        <x:v>46309</x:v>
      </x:c>
      <x:c r="B22" s="16" t="str">
        <x:f>IF($E$4&lt;&gt;"OK","",IFERROR(IF(COUNTA(INDEX(Registro!$B$5:$B$304,MATCH(($B$4+2)*1000+4,Registro!$H$5:$H$304,0)))=0,"",INDEX(Registro!$B$5:$B$304,MATCH(($B$4+2)*1000+4,Registro!$H$5:$H$304,0))),""))</x:f>
      </x:c>
      <x:c r="C22" s="17" t="str">
        <x:f>IF($E$4&lt;&gt;"OK","",IFERROR(IF(INDEX(Registro!$C$5:$C$304,MATCH(($B$4+2)*1000+4,Registro!$H$5:$H$304,0))="","",INDEX(Registro!$C$5:$C$304,MATCH(($B$4+2)*1000+4,Registro!$H$5:$H$304,0))),""))</x:f>
      </x:c>
      <x:c r="D22" s="17" t="str">
        <x:f>IF($E$4&lt;&gt;"OK","",IFERROR(IF(INDEX(Registro!$D$5:$D$304,MATCH(($B$4+2)*1000+4,Registro!$H$5:$H$304,0))="","",INDEX(Registro!$D$5:$D$304,MATCH(($B$4+2)*1000+4,Registro!$H$5:$H$304,0))),""))</x:f>
      </x:c>
      <x:c r="E22" s="17" t="str">
        <x:f>IF($E$4&lt;&gt;"OK","",IFERROR(IF(INDEX(Registro!$E$5:$E$304,MATCH(($B$4+2)*1000+4,Registro!$H$5:$H$304,0))="","",INDEX(Registro!$E$5:$E$304,MATCH(($B$4+2)*1000+4,Registro!$H$5:$H$304,0))),""))</x:f>
      </x:c>
      <x:c r="F22" s="2"/>
    </x:row>
    <x:row r="23" ht="34" customHeight="1">
      <x:c r="A23" s="12" t="n">
        <x:f>IF($E$4&lt;&gt;"OK","",$B$4+2)</x:f>
        <x:v>46309</x:v>
      </x:c>
      <x:c r="B23" s="16" t="str">
        <x:f>IF($E$4&lt;&gt;"OK","",IFERROR(IF(COUNTA(INDEX(Registro!$B$5:$B$304,MATCH(($B$4+2)*1000+5,Registro!$H$5:$H$304,0)))=0,"",INDEX(Registro!$B$5:$B$304,MATCH(($B$4+2)*1000+5,Registro!$H$5:$H$304,0))),""))</x:f>
      </x:c>
      <x:c r="C23" s="17" t="str">
        <x:f>IF($E$4&lt;&gt;"OK","",IFERROR(IF(INDEX(Registro!$C$5:$C$304,MATCH(($B$4+2)*1000+5,Registro!$H$5:$H$304,0))="","",INDEX(Registro!$C$5:$C$304,MATCH(($B$4+2)*1000+5,Registro!$H$5:$H$304,0))),""))</x:f>
      </x:c>
      <x:c r="D23" s="17" t="str">
        <x:f>IF($E$4&lt;&gt;"OK","",IFERROR(IF(INDEX(Registro!$D$5:$D$304,MATCH(($B$4+2)*1000+5,Registro!$H$5:$H$304,0))="","",INDEX(Registro!$D$5:$D$304,MATCH(($B$4+2)*1000+5,Registro!$H$5:$H$304,0))),""))</x:f>
      </x:c>
      <x:c r="E23" s="17" t="str">
        <x:f>IF($E$4&lt;&gt;"OK","",IFERROR(IF(INDEX(Registro!$E$5:$E$304,MATCH(($B$4+2)*1000+5,Registro!$H$5:$H$304,0))="","",INDEX(Registro!$E$5:$E$304,MATCH(($B$4+2)*1000+5,Registro!$H$5:$H$304,0))),""))</x:f>
      </x:c>
      <x:c r="F23" s="2"/>
    </x:row>
    <x:row r="24" ht="34" customHeight="1">
      <x:c r="A24" s="12" t="n">
        <x:f>IF($E$4&lt;&gt;"OK","",$B$4+3)</x:f>
        <x:v>46310</x:v>
      </x:c>
      <x:c r="B24" s="16" t="str">
        <x:f>IF($E$4&lt;&gt;"OK","",IFERROR(IF(COUNTA(INDEX(Registro!$B$5:$B$304,MATCH(($B$4+3)*1000+1,Registro!$H$5:$H$304,0)))=0,"",INDEX(Registro!$B$5:$B$304,MATCH(($B$4+3)*1000+1,Registro!$H$5:$H$304,0))),""))</x:f>
      </x:c>
      <x:c r="C24" s="17" t="str">
        <x:f>IF($E$4&lt;&gt;"OK","",IFERROR(IF(INDEX(Registro!$C$5:$C$304,MATCH(($B$4+3)*1000+1,Registro!$H$5:$H$304,0))="","",INDEX(Registro!$C$5:$C$304,MATCH(($B$4+3)*1000+1,Registro!$H$5:$H$304,0))),""))</x:f>
      </x:c>
      <x:c r="D24" s="17" t="str">
        <x:f>IF($E$4&lt;&gt;"OK","",IFERROR(IF(INDEX(Registro!$D$5:$D$304,MATCH(($B$4+3)*1000+1,Registro!$H$5:$H$304,0))="","",INDEX(Registro!$D$5:$D$304,MATCH(($B$4+3)*1000+1,Registro!$H$5:$H$304,0))),""))</x:f>
      </x:c>
      <x:c r="E24" s="17" t="str">
        <x:f>IF($E$4&lt;&gt;"OK","",IFERROR(IF(INDEX(Registro!$E$5:$E$304,MATCH(($B$4+3)*1000+1,Registro!$H$5:$H$304,0))="","",INDEX(Registro!$E$5:$E$304,MATCH(($B$4+3)*1000+1,Registro!$H$5:$H$304,0))),""))</x:f>
      </x:c>
      <x:c r="F24" s="2"/>
    </x:row>
    <x:row r="25" ht="34" customHeight="1">
      <x:c r="A25" s="12" t="n">
        <x:f>IF($E$4&lt;&gt;"OK","",$B$4+3)</x:f>
        <x:v>46310</x:v>
      </x:c>
      <x:c r="B25" s="16" t="str">
        <x:f>IF($E$4&lt;&gt;"OK","",IFERROR(IF(COUNTA(INDEX(Registro!$B$5:$B$304,MATCH(($B$4+3)*1000+2,Registro!$H$5:$H$304,0)))=0,"",INDEX(Registro!$B$5:$B$304,MATCH(($B$4+3)*1000+2,Registro!$H$5:$H$304,0))),""))</x:f>
      </x:c>
      <x:c r="C25" s="17" t="str">
        <x:f>IF($E$4&lt;&gt;"OK","",IFERROR(IF(INDEX(Registro!$C$5:$C$304,MATCH(($B$4+3)*1000+2,Registro!$H$5:$H$304,0))="","",INDEX(Registro!$C$5:$C$304,MATCH(($B$4+3)*1000+2,Registro!$H$5:$H$304,0))),""))</x:f>
      </x:c>
      <x:c r="D25" s="17" t="str">
        <x:f>IF($E$4&lt;&gt;"OK","",IFERROR(IF(INDEX(Registro!$D$5:$D$304,MATCH(($B$4+3)*1000+2,Registro!$H$5:$H$304,0))="","",INDEX(Registro!$D$5:$D$304,MATCH(($B$4+3)*1000+2,Registro!$H$5:$H$304,0))),""))</x:f>
      </x:c>
      <x:c r="E25" s="17" t="str">
        <x:f>IF($E$4&lt;&gt;"OK","",IFERROR(IF(INDEX(Registro!$E$5:$E$304,MATCH(($B$4+3)*1000+2,Registro!$H$5:$H$304,0))="","",INDEX(Registro!$E$5:$E$304,MATCH(($B$4+3)*1000+2,Registro!$H$5:$H$304,0))),""))</x:f>
      </x:c>
      <x:c r="F25" s="2"/>
    </x:row>
    <x:row r="26" ht="34" customHeight="1">
      <x:c r="A26" s="12" t="n">
        <x:f>IF($E$4&lt;&gt;"OK","",$B$4+3)</x:f>
        <x:v>46310</x:v>
      </x:c>
      <x:c r="B26" s="16" t="str">
        <x:f>IF($E$4&lt;&gt;"OK","",IFERROR(IF(COUNTA(INDEX(Registro!$B$5:$B$304,MATCH(($B$4+3)*1000+3,Registro!$H$5:$H$304,0)))=0,"",INDEX(Registro!$B$5:$B$304,MATCH(($B$4+3)*1000+3,Registro!$H$5:$H$304,0))),""))</x:f>
      </x:c>
      <x:c r="C26" s="17" t="str">
        <x:f>IF($E$4&lt;&gt;"OK","",IFERROR(IF(INDEX(Registro!$C$5:$C$304,MATCH(($B$4+3)*1000+3,Registro!$H$5:$H$304,0))="","",INDEX(Registro!$C$5:$C$304,MATCH(($B$4+3)*1000+3,Registro!$H$5:$H$304,0))),""))</x:f>
      </x:c>
      <x:c r="D26" s="17" t="str">
        <x:f>IF($E$4&lt;&gt;"OK","",IFERROR(IF(INDEX(Registro!$D$5:$D$304,MATCH(($B$4+3)*1000+3,Registro!$H$5:$H$304,0))="","",INDEX(Registro!$D$5:$D$304,MATCH(($B$4+3)*1000+3,Registro!$H$5:$H$304,0))),""))</x:f>
      </x:c>
      <x:c r="E26" s="17" t="str">
        <x:f>IF($E$4&lt;&gt;"OK","",IFERROR(IF(INDEX(Registro!$E$5:$E$304,MATCH(($B$4+3)*1000+3,Registro!$H$5:$H$304,0))="","",INDEX(Registro!$E$5:$E$304,MATCH(($B$4+3)*1000+3,Registro!$H$5:$H$304,0))),""))</x:f>
      </x:c>
      <x:c r="F26" s="2"/>
    </x:row>
    <x:row r="27" ht="34" customHeight="1">
      <x:c r="A27" s="12" t="n">
        <x:f>IF($E$4&lt;&gt;"OK","",$B$4+3)</x:f>
        <x:v>46310</x:v>
      </x:c>
      <x:c r="B27" s="16" t="str">
        <x:f>IF($E$4&lt;&gt;"OK","",IFERROR(IF(COUNTA(INDEX(Registro!$B$5:$B$304,MATCH(($B$4+3)*1000+4,Registro!$H$5:$H$304,0)))=0,"",INDEX(Registro!$B$5:$B$304,MATCH(($B$4+3)*1000+4,Registro!$H$5:$H$304,0))),""))</x:f>
      </x:c>
      <x:c r="C27" s="17" t="str">
        <x:f>IF($E$4&lt;&gt;"OK","",IFERROR(IF(INDEX(Registro!$C$5:$C$304,MATCH(($B$4+3)*1000+4,Registro!$H$5:$H$304,0))="","",INDEX(Registro!$C$5:$C$304,MATCH(($B$4+3)*1000+4,Registro!$H$5:$H$304,0))),""))</x:f>
      </x:c>
      <x:c r="D27" s="17" t="str">
        <x:f>IF($E$4&lt;&gt;"OK","",IFERROR(IF(INDEX(Registro!$D$5:$D$304,MATCH(($B$4+3)*1000+4,Registro!$H$5:$H$304,0))="","",INDEX(Registro!$D$5:$D$304,MATCH(($B$4+3)*1000+4,Registro!$H$5:$H$304,0))),""))</x:f>
      </x:c>
      <x:c r="E27" s="17" t="str">
        <x:f>IF($E$4&lt;&gt;"OK","",IFERROR(IF(INDEX(Registro!$E$5:$E$304,MATCH(($B$4+3)*1000+4,Registro!$H$5:$H$304,0))="","",INDEX(Registro!$E$5:$E$304,MATCH(($B$4+3)*1000+4,Registro!$H$5:$H$304,0))),""))</x:f>
      </x:c>
      <x:c r="F27" s="2"/>
    </x:row>
    <x:row r="28" ht="34" customHeight="1">
      <x:c r="A28" s="12" t="n">
        <x:f>IF($E$4&lt;&gt;"OK","",$B$4+3)</x:f>
        <x:v>46310</x:v>
      </x:c>
      <x:c r="B28" s="16" t="str">
        <x:f>IF($E$4&lt;&gt;"OK","",IFERROR(IF(COUNTA(INDEX(Registro!$B$5:$B$304,MATCH(($B$4+3)*1000+5,Registro!$H$5:$H$304,0)))=0,"",INDEX(Registro!$B$5:$B$304,MATCH(($B$4+3)*1000+5,Registro!$H$5:$H$304,0))),""))</x:f>
      </x:c>
      <x:c r="C28" s="17" t="str">
        <x:f>IF($E$4&lt;&gt;"OK","",IFERROR(IF(INDEX(Registro!$C$5:$C$304,MATCH(($B$4+3)*1000+5,Registro!$H$5:$H$304,0))="","",INDEX(Registro!$C$5:$C$304,MATCH(($B$4+3)*1000+5,Registro!$H$5:$H$304,0))),""))</x:f>
      </x:c>
      <x:c r="D28" s="17" t="str">
        <x:f>IF($E$4&lt;&gt;"OK","",IFERROR(IF(INDEX(Registro!$D$5:$D$304,MATCH(($B$4+3)*1000+5,Registro!$H$5:$H$304,0))="","",INDEX(Registro!$D$5:$D$304,MATCH(($B$4+3)*1000+5,Registro!$H$5:$H$304,0))),""))</x:f>
      </x:c>
      <x:c r="E28" s="17" t="str">
        <x:f>IF($E$4&lt;&gt;"OK","",IFERROR(IF(INDEX(Registro!$E$5:$E$304,MATCH(($B$4+3)*1000+5,Registro!$H$5:$H$304,0))="","",INDEX(Registro!$E$5:$E$304,MATCH(($B$4+3)*1000+5,Registro!$H$5:$H$304,0))),""))</x:f>
      </x:c>
      <x:c r="F28" s="2"/>
    </x:row>
    <x:row r="29" ht="34" customHeight="1">
      <x:c r="A29" s="12" t="n">
        <x:f>IF($E$4&lt;&gt;"OK","",$B$4+4)</x:f>
        <x:v>46311</x:v>
      </x:c>
      <x:c r="B29" s="16" t="str">
        <x:f>IF($E$4&lt;&gt;"OK","",IFERROR(IF(COUNTA(INDEX(Registro!$B$5:$B$304,MATCH(($B$4+4)*1000+1,Registro!$H$5:$H$304,0)))=0,"",INDEX(Registro!$B$5:$B$304,MATCH(($B$4+4)*1000+1,Registro!$H$5:$H$304,0))),""))</x:f>
      </x:c>
      <x:c r="C29" s="17" t="str">
        <x:f>IF($E$4&lt;&gt;"OK","",IFERROR(IF(INDEX(Registro!$C$5:$C$304,MATCH(($B$4+4)*1000+1,Registro!$H$5:$H$304,0))="","",INDEX(Registro!$C$5:$C$304,MATCH(($B$4+4)*1000+1,Registro!$H$5:$H$304,0))),""))</x:f>
      </x:c>
      <x:c r="D29" s="17" t="str">
        <x:f>IF($E$4&lt;&gt;"OK","",IFERROR(IF(INDEX(Registro!$D$5:$D$304,MATCH(($B$4+4)*1000+1,Registro!$H$5:$H$304,0))="","",INDEX(Registro!$D$5:$D$304,MATCH(($B$4+4)*1000+1,Registro!$H$5:$H$304,0))),""))</x:f>
      </x:c>
      <x:c r="E29" s="17" t="str">
        <x:f>IF($E$4&lt;&gt;"OK","",IFERROR(IF(INDEX(Registro!$E$5:$E$304,MATCH(($B$4+4)*1000+1,Registro!$H$5:$H$304,0))="","",INDEX(Registro!$E$5:$E$304,MATCH(($B$4+4)*1000+1,Registro!$H$5:$H$304,0))),""))</x:f>
      </x:c>
      <x:c r="F29" s="2"/>
    </x:row>
    <x:row r="30" ht="34" customHeight="1">
      <x:c r="A30" s="12" t="n">
        <x:f>IF($E$4&lt;&gt;"OK","",$B$4+4)</x:f>
        <x:v>46311</x:v>
      </x:c>
      <x:c r="B30" s="16" t="str">
        <x:f>IF($E$4&lt;&gt;"OK","",IFERROR(IF(COUNTA(INDEX(Registro!$B$5:$B$304,MATCH(($B$4+4)*1000+2,Registro!$H$5:$H$304,0)))=0,"",INDEX(Registro!$B$5:$B$304,MATCH(($B$4+4)*1000+2,Registro!$H$5:$H$304,0))),""))</x:f>
      </x:c>
      <x:c r="C30" s="17" t="str">
        <x:f>IF($E$4&lt;&gt;"OK","",IFERROR(IF(INDEX(Registro!$C$5:$C$304,MATCH(($B$4+4)*1000+2,Registro!$H$5:$H$304,0))="","",INDEX(Registro!$C$5:$C$304,MATCH(($B$4+4)*1000+2,Registro!$H$5:$H$304,0))),""))</x:f>
      </x:c>
      <x:c r="D30" s="17" t="str">
        <x:f>IF($E$4&lt;&gt;"OK","",IFERROR(IF(INDEX(Registro!$D$5:$D$304,MATCH(($B$4+4)*1000+2,Registro!$H$5:$H$304,0))="","",INDEX(Registro!$D$5:$D$304,MATCH(($B$4+4)*1000+2,Registro!$H$5:$H$304,0))),""))</x:f>
      </x:c>
      <x:c r="E30" s="17" t="str">
        <x:f>IF($E$4&lt;&gt;"OK","",IFERROR(IF(INDEX(Registro!$E$5:$E$304,MATCH(($B$4+4)*1000+2,Registro!$H$5:$H$304,0))="","",INDEX(Registro!$E$5:$E$304,MATCH(($B$4+4)*1000+2,Registro!$H$5:$H$304,0))),""))</x:f>
      </x:c>
      <x:c r="F30" s="2"/>
    </x:row>
    <x:row r="31" ht="34" customHeight="1">
      <x:c r="A31" s="12" t="n">
        <x:f>IF($E$4&lt;&gt;"OK","",$B$4+4)</x:f>
        <x:v>46311</x:v>
      </x:c>
      <x:c r="B31" s="16" t="str">
        <x:f>IF($E$4&lt;&gt;"OK","",IFERROR(IF(COUNTA(INDEX(Registro!$B$5:$B$304,MATCH(($B$4+4)*1000+3,Registro!$H$5:$H$304,0)))=0,"",INDEX(Registro!$B$5:$B$304,MATCH(($B$4+4)*1000+3,Registro!$H$5:$H$304,0))),""))</x:f>
      </x:c>
      <x:c r="C31" s="17" t="str">
        <x:f>IF($E$4&lt;&gt;"OK","",IFERROR(IF(INDEX(Registro!$C$5:$C$304,MATCH(($B$4+4)*1000+3,Registro!$H$5:$H$304,0))="","",INDEX(Registro!$C$5:$C$304,MATCH(($B$4+4)*1000+3,Registro!$H$5:$H$304,0))),""))</x:f>
      </x:c>
      <x:c r="D31" s="17" t="str">
        <x:f>IF($E$4&lt;&gt;"OK","",IFERROR(IF(INDEX(Registro!$D$5:$D$304,MATCH(($B$4+4)*1000+3,Registro!$H$5:$H$304,0))="","",INDEX(Registro!$D$5:$D$304,MATCH(($B$4+4)*1000+3,Registro!$H$5:$H$304,0))),""))</x:f>
      </x:c>
      <x:c r="E31" s="17" t="str">
        <x:f>IF($E$4&lt;&gt;"OK","",IFERROR(IF(INDEX(Registro!$E$5:$E$304,MATCH(($B$4+4)*1000+3,Registro!$H$5:$H$304,0))="","",INDEX(Registro!$E$5:$E$304,MATCH(($B$4+4)*1000+3,Registro!$H$5:$H$304,0))),""))</x:f>
      </x:c>
      <x:c r="F31" s="2"/>
    </x:row>
    <x:row r="32" ht="34" customHeight="1">
      <x:c r="A32" s="12" t="n">
        <x:f>IF($E$4&lt;&gt;"OK","",$B$4+4)</x:f>
        <x:v>46311</x:v>
      </x:c>
      <x:c r="B32" s="16" t="str">
        <x:f>IF($E$4&lt;&gt;"OK","",IFERROR(IF(COUNTA(INDEX(Registro!$B$5:$B$304,MATCH(($B$4+4)*1000+4,Registro!$H$5:$H$304,0)))=0,"",INDEX(Registro!$B$5:$B$304,MATCH(($B$4+4)*1000+4,Registro!$H$5:$H$304,0))),""))</x:f>
      </x:c>
      <x:c r="C32" s="17" t="str">
        <x:f>IF($E$4&lt;&gt;"OK","",IFERROR(IF(INDEX(Registro!$C$5:$C$304,MATCH(($B$4+4)*1000+4,Registro!$H$5:$H$304,0))="","",INDEX(Registro!$C$5:$C$304,MATCH(($B$4+4)*1000+4,Registro!$H$5:$H$304,0))),""))</x:f>
      </x:c>
      <x:c r="D32" s="17" t="str">
        <x:f>IF($E$4&lt;&gt;"OK","",IFERROR(IF(INDEX(Registro!$D$5:$D$304,MATCH(($B$4+4)*1000+4,Registro!$H$5:$H$304,0))="","",INDEX(Registro!$D$5:$D$304,MATCH(($B$4+4)*1000+4,Registro!$H$5:$H$304,0))),""))</x:f>
      </x:c>
      <x:c r="E32" s="17" t="str">
        <x:f>IF($E$4&lt;&gt;"OK","",IFERROR(IF(INDEX(Registro!$E$5:$E$304,MATCH(($B$4+4)*1000+4,Registro!$H$5:$H$304,0))="","",INDEX(Registro!$E$5:$E$304,MATCH(($B$4+4)*1000+4,Registro!$H$5:$H$304,0))),""))</x:f>
      </x:c>
      <x:c r="F32" s="2"/>
    </x:row>
    <x:row r="33" ht="34" customHeight="1">
      <x:c r="A33" s="12" t="n">
        <x:f>IF($E$4&lt;&gt;"OK","",$B$4+4)</x:f>
        <x:v>46311</x:v>
      </x:c>
      <x:c r="B33" s="16" t="str">
        <x:f>IF($E$4&lt;&gt;"OK","",IFERROR(IF(COUNTA(INDEX(Registro!$B$5:$B$304,MATCH(($B$4+4)*1000+5,Registro!$H$5:$H$304,0)))=0,"",INDEX(Registro!$B$5:$B$304,MATCH(($B$4+4)*1000+5,Registro!$H$5:$H$304,0))),""))</x:f>
      </x:c>
      <x:c r="C33" s="17" t="str">
        <x:f>IF($E$4&lt;&gt;"OK","",IFERROR(IF(INDEX(Registro!$C$5:$C$304,MATCH(($B$4+4)*1000+5,Registro!$H$5:$H$304,0))="","",INDEX(Registro!$C$5:$C$304,MATCH(($B$4+4)*1000+5,Registro!$H$5:$H$304,0))),""))</x:f>
      </x:c>
      <x:c r="D33" s="17" t="str">
        <x:f>IF($E$4&lt;&gt;"OK","",IFERROR(IF(INDEX(Registro!$D$5:$D$304,MATCH(($B$4+4)*1000+5,Registro!$H$5:$H$304,0))="","",INDEX(Registro!$D$5:$D$304,MATCH(($B$4+4)*1000+5,Registro!$H$5:$H$304,0))),""))</x:f>
      </x:c>
      <x:c r="E33" s="17" t="str">
        <x:f>IF($E$4&lt;&gt;"OK","",IFERROR(IF(INDEX(Registro!$E$5:$E$304,MATCH(($B$4+4)*1000+5,Registro!$H$5:$H$304,0))="","",INDEX(Registro!$E$5:$E$304,MATCH(($B$4+4)*1000+5,Registro!$H$5:$H$304,0))),""))</x:f>
      </x:c>
      <x:c r="F33" s="2"/>
    </x:row>
    <x:row r="34" ht="34" customHeight="1">
      <x:c r="A34" s="12" t="n">
        <x:f>IF($E$4&lt;&gt;"OK","",$B$4+5)</x:f>
        <x:v>46312</x:v>
      </x:c>
      <x:c r="B34" s="16" t="str">
        <x:f>IF($E$4&lt;&gt;"OK","",IFERROR(IF(COUNTA(INDEX(Registro!$B$5:$B$304,MATCH(($B$4+5)*1000+1,Registro!$H$5:$H$304,0)))=0,"",INDEX(Registro!$B$5:$B$304,MATCH(($B$4+5)*1000+1,Registro!$H$5:$H$304,0))),""))</x:f>
      </x:c>
      <x:c r="C34" s="17" t="str">
        <x:f>IF($E$4&lt;&gt;"OK","",IFERROR(IF(INDEX(Registro!$C$5:$C$304,MATCH(($B$4+5)*1000+1,Registro!$H$5:$H$304,0))="","",INDEX(Registro!$C$5:$C$304,MATCH(($B$4+5)*1000+1,Registro!$H$5:$H$304,0))),""))</x:f>
      </x:c>
      <x:c r="D34" s="17" t="str">
        <x:f>IF($E$4&lt;&gt;"OK","",IFERROR(IF(INDEX(Registro!$D$5:$D$304,MATCH(($B$4+5)*1000+1,Registro!$H$5:$H$304,0))="","",INDEX(Registro!$D$5:$D$304,MATCH(($B$4+5)*1000+1,Registro!$H$5:$H$304,0))),""))</x:f>
      </x:c>
      <x:c r="E34" s="17" t="str">
        <x:f>IF($E$4&lt;&gt;"OK","",IFERROR(IF(INDEX(Registro!$E$5:$E$304,MATCH(($B$4+5)*1000+1,Registro!$H$5:$H$304,0))="","",INDEX(Registro!$E$5:$E$304,MATCH(($B$4+5)*1000+1,Registro!$H$5:$H$304,0))),""))</x:f>
      </x:c>
      <x:c r="F34" s="2"/>
    </x:row>
    <x:row r="35" ht="34" customHeight="1">
      <x:c r="A35" s="12" t="n">
        <x:f>IF($E$4&lt;&gt;"OK","",$B$4+5)</x:f>
        <x:v>46312</x:v>
      </x:c>
      <x:c r="B35" s="16" t="str">
        <x:f>IF($E$4&lt;&gt;"OK","",IFERROR(IF(COUNTA(INDEX(Registro!$B$5:$B$304,MATCH(($B$4+5)*1000+2,Registro!$H$5:$H$304,0)))=0,"",INDEX(Registro!$B$5:$B$304,MATCH(($B$4+5)*1000+2,Registro!$H$5:$H$304,0))),""))</x:f>
      </x:c>
      <x:c r="C35" s="17" t="str">
        <x:f>IF($E$4&lt;&gt;"OK","",IFERROR(IF(INDEX(Registro!$C$5:$C$304,MATCH(($B$4+5)*1000+2,Registro!$H$5:$H$304,0))="","",INDEX(Registro!$C$5:$C$304,MATCH(($B$4+5)*1000+2,Registro!$H$5:$H$304,0))),""))</x:f>
      </x:c>
      <x:c r="D35" s="17" t="str">
        <x:f>IF($E$4&lt;&gt;"OK","",IFERROR(IF(INDEX(Registro!$D$5:$D$304,MATCH(($B$4+5)*1000+2,Registro!$H$5:$H$304,0))="","",INDEX(Registro!$D$5:$D$304,MATCH(($B$4+5)*1000+2,Registro!$H$5:$H$304,0))),""))</x:f>
      </x:c>
      <x:c r="E35" s="17" t="str">
        <x:f>IF($E$4&lt;&gt;"OK","",IFERROR(IF(INDEX(Registro!$E$5:$E$304,MATCH(($B$4+5)*1000+2,Registro!$H$5:$H$304,0))="","",INDEX(Registro!$E$5:$E$304,MATCH(($B$4+5)*1000+2,Registro!$H$5:$H$304,0))),""))</x:f>
      </x:c>
      <x:c r="F35" s="2"/>
    </x:row>
    <x:row r="36" ht="34" customHeight="1">
      <x:c r="A36" s="12" t="n">
        <x:f>IF($E$4&lt;&gt;"OK","",$B$4+5)</x:f>
        <x:v>46312</x:v>
      </x:c>
      <x:c r="B36" s="16" t="str">
        <x:f>IF($E$4&lt;&gt;"OK","",IFERROR(IF(COUNTA(INDEX(Registro!$B$5:$B$304,MATCH(($B$4+5)*1000+3,Registro!$H$5:$H$304,0)))=0,"",INDEX(Registro!$B$5:$B$304,MATCH(($B$4+5)*1000+3,Registro!$H$5:$H$304,0))),""))</x:f>
      </x:c>
      <x:c r="C36" s="17" t="str">
        <x:f>IF($E$4&lt;&gt;"OK","",IFERROR(IF(INDEX(Registro!$C$5:$C$304,MATCH(($B$4+5)*1000+3,Registro!$H$5:$H$304,0))="","",INDEX(Registro!$C$5:$C$304,MATCH(($B$4+5)*1000+3,Registro!$H$5:$H$304,0))),""))</x:f>
      </x:c>
      <x:c r="D36" s="17" t="str">
        <x:f>IF($E$4&lt;&gt;"OK","",IFERROR(IF(INDEX(Registro!$D$5:$D$304,MATCH(($B$4+5)*1000+3,Registro!$H$5:$H$304,0))="","",INDEX(Registro!$D$5:$D$304,MATCH(($B$4+5)*1000+3,Registro!$H$5:$H$304,0))),""))</x:f>
      </x:c>
      <x:c r="E36" s="17" t="str">
        <x:f>IF($E$4&lt;&gt;"OK","",IFERROR(IF(INDEX(Registro!$E$5:$E$304,MATCH(($B$4+5)*1000+3,Registro!$H$5:$H$304,0))="","",INDEX(Registro!$E$5:$E$304,MATCH(($B$4+5)*1000+3,Registro!$H$5:$H$304,0))),""))</x:f>
      </x:c>
      <x:c r="F36" s="2"/>
    </x:row>
    <x:row r="37" ht="34" customHeight="1">
      <x:c r="A37" s="12" t="n">
        <x:f>IF($E$4&lt;&gt;"OK","",$B$4+5)</x:f>
        <x:v>46312</x:v>
      </x:c>
      <x:c r="B37" s="16" t="str">
        <x:f>IF($E$4&lt;&gt;"OK","",IFERROR(IF(COUNTA(INDEX(Registro!$B$5:$B$304,MATCH(($B$4+5)*1000+4,Registro!$H$5:$H$304,0)))=0,"",INDEX(Registro!$B$5:$B$304,MATCH(($B$4+5)*1000+4,Registro!$H$5:$H$304,0))),""))</x:f>
      </x:c>
      <x:c r="C37" s="17" t="str">
        <x:f>IF($E$4&lt;&gt;"OK","",IFERROR(IF(INDEX(Registro!$C$5:$C$304,MATCH(($B$4+5)*1000+4,Registro!$H$5:$H$304,0))="","",INDEX(Registro!$C$5:$C$304,MATCH(($B$4+5)*1000+4,Registro!$H$5:$H$304,0))),""))</x:f>
      </x:c>
      <x:c r="D37" s="17" t="str">
        <x:f>IF($E$4&lt;&gt;"OK","",IFERROR(IF(INDEX(Registro!$D$5:$D$304,MATCH(($B$4+5)*1000+4,Registro!$H$5:$H$304,0))="","",INDEX(Registro!$D$5:$D$304,MATCH(($B$4+5)*1000+4,Registro!$H$5:$H$304,0))),""))</x:f>
      </x:c>
      <x:c r="E37" s="17" t="str">
        <x:f>IF($E$4&lt;&gt;"OK","",IFERROR(IF(INDEX(Registro!$E$5:$E$304,MATCH(($B$4+5)*1000+4,Registro!$H$5:$H$304,0))="","",INDEX(Registro!$E$5:$E$304,MATCH(($B$4+5)*1000+4,Registro!$H$5:$H$304,0))),""))</x:f>
      </x:c>
      <x:c r="F37" s="2"/>
    </x:row>
    <x:row r="38" ht="34" customHeight="1">
      <x:c r="A38" s="12" t="n">
        <x:f>IF($E$4&lt;&gt;"OK","",$B$4+5)</x:f>
        <x:v>46312</x:v>
      </x:c>
      <x:c r="B38" s="16" t="str">
        <x:f>IF($E$4&lt;&gt;"OK","",IFERROR(IF(COUNTA(INDEX(Registro!$B$5:$B$304,MATCH(($B$4+5)*1000+5,Registro!$H$5:$H$304,0)))=0,"",INDEX(Registro!$B$5:$B$304,MATCH(($B$4+5)*1000+5,Registro!$H$5:$H$304,0))),""))</x:f>
      </x:c>
      <x:c r="C38" s="17" t="str">
        <x:f>IF($E$4&lt;&gt;"OK","",IFERROR(IF(INDEX(Registro!$C$5:$C$304,MATCH(($B$4+5)*1000+5,Registro!$H$5:$H$304,0))="","",INDEX(Registro!$C$5:$C$304,MATCH(($B$4+5)*1000+5,Registro!$H$5:$H$304,0))),""))</x:f>
      </x:c>
      <x:c r="D38" s="17" t="str">
        <x:f>IF($E$4&lt;&gt;"OK","",IFERROR(IF(INDEX(Registro!$D$5:$D$304,MATCH(($B$4+5)*1000+5,Registro!$H$5:$H$304,0))="","",INDEX(Registro!$D$5:$D$304,MATCH(($B$4+5)*1000+5,Registro!$H$5:$H$304,0))),""))</x:f>
      </x:c>
      <x:c r="E38" s="17" t="str">
        <x:f>IF($E$4&lt;&gt;"OK","",IFERROR(IF(INDEX(Registro!$E$5:$E$304,MATCH(($B$4+5)*1000+5,Registro!$H$5:$H$304,0))="","",INDEX(Registro!$E$5:$E$304,MATCH(($B$4+5)*1000+5,Registro!$H$5:$H$304,0))),""))</x:f>
      </x:c>
      <x:c r="F38" s="2"/>
    </x:row>
    <x:row r="39" ht="34" customHeight="1">
      <x:c r="A39" s="12" t="n">
        <x:f>IF($E$4&lt;&gt;"OK","",$B$4+6)</x:f>
        <x:v>46313</x:v>
      </x:c>
      <x:c r="B39" s="16" t="str">
        <x:f>IF($E$4&lt;&gt;"OK","",IFERROR(IF(COUNTA(INDEX(Registro!$B$5:$B$304,MATCH(($B$4+6)*1000+1,Registro!$H$5:$H$304,0)))=0,"",INDEX(Registro!$B$5:$B$304,MATCH(($B$4+6)*1000+1,Registro!$H$5:$H$304,0))),""))</x:f>
      </x:c>
      <x:c r="C39" s="17" t="str">
        <x:f>IF($E$4&lt;&gt;"OK","",IFERROR(IF(INDEX(Registro!$C$5:$C$304,MATCH(($B$4+6)*1000+1,Registro!$H$5:$H$304,0))="","",INDEX(Registro!$C$5:$C$304,MATCH(($B$4+6)*1000+1,Registro!$H$5:$H$304,0))),""))</x:f>
      </x:c>
      <x:c r="D39" s="17" t="str">
        <x:f>IF($E$4&lt;&gt;"OK","",IFERROR(IF(INDEX(Registro!$D$5:$D$304,MATCH(($B$4+6)*1000+1,Registro!$H$5:$H$304,0))="","",INDEX(Registro!$D$5:$D$304,MATCH(($B$4+6)*1000+1,Registro!$H$5:$H$304,0))),""))</x:f>
      </x:c>
      <x:c r="E39" s="17" t="str">
        <x:f>IF($E$4&lt;&gt;"OK","",IFERROR(IF(INDEX(Registro!$E$5:$E$304,MATCH(($B$4+6)*1000+1,Registro!$H$5:$H$304,0))="","",INDEX(Registro!$E$5:$E$304,MATCH(($B$4+6)*1000+1,Registro!$H$5:$H$304,0))),""))</x:f>
      </x:c>
      <x:c r="F39" s="2"/>
    </x:row>
    <x:row r="40" ht="34" customHeight="1">
      <x:c r="A40" s="12" t="n">
        <x:f>IF($E$4&lt;&gt;"OK","",$B$4+6)</x:f>
        <x:v>46313</x:v>
      </x:c>
      <x:c r="B40" s="16" t="str">
        <x:f>IF($E$4&lt;&gt;"OK","",IFERROR(IF(COUNTA(INDEX(Registro!$B$5:$B$304,MATCH(($B$4+6)*1000+2,Registro!$H$5:$H$304,0)))=0,"",INDEX(Registro!$B$5:$B$304,MATCH(($B$4+6)*1000+2,Registro!$H$5:$H$304,0))),""))</x:f>
      </x:c>
      <x:c r="C40" s="17" t="str">
        <x:f>IF($E$4&lt;&gt;"OK","",IFERROR(IF(INDEX(Registro!$C$5:$C$304,MATCH(($B$4+6)*1000+2,Registro!$H$5:$H$304,0))="","",INDEX(Registro!$C$5:$C$304,MATCH(($B$4+6)*1000+2,Registro!$H$5:$H$304,0))),""))</x:f>
      </x:c>
      <x:c r="D40" s="17" t="str">
        <x:f>IF($E$4&lt;&gt;"OK","",IFERROR(IF(INDEX(Registro!$D$5:$D$304,MATCH(($B$4+6)*1000+2,Registro!$H$5:$H$304,0))="","",INDEX(Registro!$D$5:$D$304,MATCH(($B$4+6)*1000+2,Registro!$H$5:$H$304,0))),""))</x:f>
      </x:c>
      <x:c r="E40" s="17" t="str">
        <x:f>IF($E$4&lt;&gt;"OK","",IFERROR(IF(INDEX(Registro!$E$5:$E$304,MATCH(($B$4+6)*1000+2,Registro!$H$5:$H$304,0))="","",INDEX(Registro!$E$5:$E$304,MATCH(($B$4+6)*1000+2,Registro!$H$5:$H$304,0))),""))</x:f>
      </x:c>
      <x:c r="F40" s="2"/>
    </x:row>
    <x:row r="41" ht="34" customHeight="1">
      <x:c r="A41" s="12" t="n">
        <x:f>IF($E$4&lt;&gt;"OK","",$B$4+6)</x:f>
        <x:v>46313</x:v>
      </x:c>
      <x:c r="B41" s="16" t="str">
        <x:f>IF($E$4&lt;&gt;"OK","",IFERROR(IF(COUNTA(INDEX(Registro!$B$5:$B$304,MATCH(($B$4+6)*1000+3,Registro!$H$5:$H$304,0)))=0,"",INDEX(Registro!$B$5:$B$304,MATCH(($B$4+6)*1000+3,Registro!$H$5:$H$304,0))),""))</x:f>
      </x:c>
      <x:c r="C41" s="17" t="str">
        <x:f>IF($E$4&lt;&gt;"OK","",IFERROR(IF(INDEX(Registro!$C$5:$C$304,MATCH(($B$4+6)*1000+3,Registro!$H$5:$H$304,0))="","",INDEX(Registro!$C$5:$C$304,MATCH(($B$4+6)*1000+3,Registro!$H$5:$H$304,0))),""))</x:f>
      </x:c>
      <x:c r="D41" s="17" t="str">
        <x:f>IF($E$4&lt;&gt;"OK","",IFERROR(IF(INDEX(Registro!$D$5:$D$304,MATCH(($B$4+6)*1000+3,Registro!$H$5:$H$304,0))="","",INDEX(Registro!$D$5:$D$304,MATCH(($B$4+6)*1000+3,Registro!$H$5:$H$304,0))),""))</x:f>
      </x:c>
      <x:c r="E41" s="17" t="str">
        <x:f>IF($E$4&lt;&gt;"OK","",IFERROR(IF(INDEX(Registro!$E$5:$E$304,MATCH(($B$4+6)*1000+3,Registro!$H$5:$H$304,0))="","",INDEX(Registro!$E$5:$E$304,MATCH(($B$4+6)*1000+3,Registro!$H$5:$H$304,0))),""))</x:f>
      </x:c>
      <x:c r="F41" s="2"/>
    </x:row>
    <x:row r="42" ht="34" customHeight="1">
      <x:c r="A42" s="12" t="n">
        <x:f>IF($E$4&lt;&gt;"OK","",$B$4+6)</x:f>
        <x:v>46313</x:v>
      </x:c>
      <x:c r="B42" s="16" t="str">
        <x:f>IF($E$4&lt;&gt;"OK","",IFERROR(IF(COUNTA(INDEX(Registro!$B$5:$B$304,MATCH(($B$4+6)*1000+4,Registro!$H$5:$H$304,0)))=0,"",INDEX(Registro!$B$5:$B$304,MATCH(($B$4+6)*1000+4,Registro!$H$5:$H$304,0))),""))</x:f>
      </x:c>
      <x:c r="C42" s="17" t="str">
        <x:f>IF($E$4&lt;&gt;"OK","",IFERROR(IF(INDEX(Registro!$C$5:$C$304,MATCH(($B$4+6)*1000+4,Registro!$H$5:$H$304,0))="","",INDEX(Registro!$C$5:$C$304,MATCH(($B$4+6)*1000+4,Registro!$H$5:$H$304,0))),""))</x:f>
      </x:c>
      <x:c r="D42" s="17" t="str">
        <x:f>IF($E$4&lt;&gt;"OK","",IFERROR(IF(INDEX(Registro!$D$5:$D$304,MATCH(($B$4+6)*1000+4,Registro!$H$5:$H$304,0))="","",INDEX(Registro!$D$5:$D$304,MATCH(($B$4+6)*1000+4,Registro!$H$5:$H$304,0))),""))</x:f>
      </x:c>
      <x:c r="E42" s="17" t="str">
        <x:f>IF($E$4&lt;&gt;"OK","",IFERROR(IF(INDEX(Registro!$E$5:$E$304,MATCH(($B$4+6)*1000+4,Registro!$H$5:$H$304,0))="","",INDEX(Registro!$E$5:$E$304,MATCH(($B$4+6)*1000+4,Registro!$H$5:$H$304,0))),""))</x:f>
      </x:c>
      <x:c r="F42" s="2"/>
    </x:row>
    <x:row r="43" ht="34" customHeight="1">
      <x:c r="A43" s="12" t="n">
        <x:f>IF($E$4&lt;&gt;"OK","",$B$4+6)</x:f>
        <x:v>46313</x:v>
      </x:c>
      <x:c r="B43" s="16" t="str">
        <x:f>IF($E$4&lt;&gt;"OK","",IFERROR(IF(COUNTA(INDEX(Registro!$B$5:$B$304,MATCH(($B$4+6)*1000+5,Registro!$H$5:$H$304,0)))=0,"",INDEX(Registro!$B$5:$B$304,MATCH(($B$4+6)*1000+5,Registro!$H$5:$H$304,0))),""))</x:f>
      </x:c>
      <x:c r="C43" s="17" t="str">
        <x:f>IF($E$4&lt;&gt;"OK","",IFERROR(IF(INDEX(Registro!$C$5:$C$304,MATCH(($B$4+6)*1000+5,Registro!$H$5:$H$304,0))="","",INDEX(Registro!$C$5:$C$304,MATCH(($B$4+6)*1000+5,Registro!$H$5:$H$304,0))),""))</x:f>
      </x:c>
      <x:c r="D43" s="17" t="str">
        <x:f>IF($E$4&lt;&gt;"OK","",IFERROR(IF(INDEX(Registro!$D$5:$D$304,MATCH(($B$4+6)*1000+5,Registro!$H$5:$H$304,0))="","",INDEX(Registro!$D$5:$D$304,MATCH(($B$4+6)*1000+5,Registro!$H$5:$H$304,0))),""))</x:f>
      </x:c>
      <x:c r="E43" s="17" t="str">
        <x:f>IF($E$4&lt;&gt;"OK","",IFERROR(IF(INDEX(Registro!$E$5:$E$304,MATCH(($B$4+6)*1000+5,Registro!$H$5:$H$304,0))="","",INDEX(Registro!$E$5:$E$304,MATCH(($B$4+6)*1000+5,Registro!$H$5:$H$304,0))),""))</x:f>
      </x:c>
      <x:c r="F43" s="2"/>
    </x:row>
    <x:row r="44" ht="27" customHeight="1">
      <x:c r="A44" s="2"/>
      <x:c r="B44" s="2"/>
      <x:c r="C44" s="2"/>
      <x:c r="D44" s="2"/>
      <x:c r="E44" s="2"/>
      <x:c r="F44" s="2"/>
    </x:row>
    <x:row r="45" ht="27" customHeight="1">
      <x:c r="A45" s="2" t="str">
        <x:v>Hasta 5 actividades por día, en orden del Registro.</x:v>
      </x:c>
      <x:c r="B45" s="2"/>
      <x:c r="C45" s="2"/>
      <x:c r="D45" s="2"/>
      <x:c r="E45" s="2"/>
      <x:c r="F45" s="2"/>
    </x:row>
    <x:row r="46" ht="27" customHeight="1">
      <x:c r="A46" s="2" t="str">
        <x:v>Si hay adicionales, consulta todas las filas del Registro.</x:v>
      </x:c>
      <x:c r="B46" s="2"/>
      <x:c r="C46" s="2"/>
      <x:c r="D46" s="2"/>
      <x:c r="E46" s="2"/>
      <x:c r="F46" s="2"/>
    </x:row>
    <x:row r="47" ht="27" customHeight="1">
      <x:c r="A47" s="2"/>
      <x:c r="B47" s="2"/>
      <x:c r="C47" s="2"/>
      <x:c r="D47" s="2"/>
      <x:c r="E47" s="2"/>
      <x:c r="F47" s="2"/>
    </x:row>
    <x:row r="48" ht="27" customHeight="1">
      <x:c r="A48" s="2" t="str">
        <x:v>Las horas no determinan el orden. No se comprueban solapes.</x:v>
      </x:c>
      <x:c r="B48" s="2"/>
      <x:c r="C48" s="2"/>
      <x:c r="D48" s="2"/>
      <x:c r="E48" s="2"/>
      <x:c r="F48" s="2"/>
    </x:row>
  </x:sheetData>
  <x:conditionalFormatting sqref="D9:D43">
    <x:cfRule type="containsText" dxfId="85" priority="1" operator="containsText" text="Hecha"/>
  </x:conditionalFormatting>
  <x:conditionalFormatting sqref="B6:B6">
    <x:cfRule type="cellIs" dxfId="86" priority="2" operator="greater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6" hidden="0" customWidth="1"/>
    <x:col min="3" max="3" width="35" hidden="0" customWidth="1"/>
    <x:col min="4" max="4" width="22" hidden="0" customWidth="1"/>
    <x:col min="5" max="5" width="30" hidden="0" customWidth="1"/>
    <x:col min="6" max="6" width="3" hidden="0" customWidth="1"/>
    <x:col min="7" max="7" width="31" hidden="0" customWidth="1"/>
    <x:col min="8" max="8" width="24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Registro de tareas y citas</x:v>
      </x:c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40" customHeight="1">
      <x:c r="A4" s="6" t="str">
        <x:v>Fecha</x:v>
      </x:c>
      <x:c r="B4" s="6" t="str">
        <x:v>Hora (opcional)</x:v>
      </x:c>
      <x:c r="C4" s="6" t="str">
        <x:v>Actividad</x:v>
      </x:c>
      <x:c r="D4" s="6" t="str">
        <x:v>Estado</x:v>
      </x:c>
      <x:c r="E4" s="6" t="str">
        <x:v>Notas</x:v>
      </x:c>
      <x:c r="F4" s="6" t="str"/>
      <x:c r="G4" s="6" t="str">
        <x:v>Revisión</x:v>
      </x:c>
      <x:c r="H4" s="6" t="str">
        <x:v>Clave de vista</x:v>
      </x:c>
    </x:row>
    <x:row r="5" ht="27" customHeight="1">
      <x:c r="A5" s="9" t="d">
        <x:v>2026-10-12T00:00:00.000Z</x:v>
      </x:c>
      <x:c r="B5" s="10" t="n">
        <x:v>0.375</x:v>
      </x:c>
      <x:c r="C5" s="7" t="str">
        <x:v>Revisar facturas</x:v>
      </x:c>
      <x:c r="D5" s="7" t="str">
        <x:v>Pendiente</x:v>
      </x:c>
      <x:c r="E5" s="7" t="str">
        <x:v>Ejemplo ficticio</x:v>
      </x:c>
      <x:c r="F5" s="2"/>
      <x:c r="G5" s="8" t="str">
        <x:f>IF(COUNTA(A5:E5)=0,"",IF(OR(NOT(ISNUMBER(A5)),C5="",AND(D5&lt;&gt;"Pendiente",D5&lt;&gt;"Hecha",D5&lt;&gt;"Cancelada")),"Revisar datos",IF(OR(A5&lt;&gt;INT(A5),A5&lt;DATE(2000,1,1),A5&gt;DATE(2099,12,31)),"Revisar fecha",IF(COUNTA(B5)=0,"OK",IF(NOT(ISNUMBER(B5)),"Revisar hora",IF(OR(B5&lt;0,B5&gt;=1),"Revisar hora","OK"))))))</x:f>
        <x:v>OK</x:v>
      </x:c>
      <x:c r="H5" s="11" t="n">
        <x:f>IF(OR(G5&lt;&gt;"OK",D5="Cancelada"),"",A5*1000+COUNTIFS($A$5:A5,A5,$G$5:G5,"OK",$D$5:D5,"&lt;&gt;Cancelada"))</x:f>
        <x:v>46307001</x:v>
      </x:c>
    </x:row>
    <x:row r="6" ht="27" customHeight="1">
      <x:c r="A6" s="9" t="d">
        <x:v>2026-10-13T00:00:00.000Z</x:v>
      </x:c>
      <x:c r="B6" s="10" t="n">
        <x:v>0.75</x:v>
      </x:c>
      <x:c r="C6" s="7" t="str">
        <x:v>Cita de ejemplo</x:v>
      </x:c>
      <x:c r="D6" s="7" t="str">
        <x:v>Pendiente</x:v>
      </x:c>
      <x:c r="E6" s="7" t="str">
        <x:v>Ejemplo ficticio</x:v>
      </x:c>
      <x:c r="F6" s="2"/>
      <x:c r="G6" s="8" t="str">
        <x:f>IF(COUNTA(A6:E6)=0,"",IF(OR(NOT(ISNUMBER(A6)),C6="",AND(D6&lt;&gt;"Pendiente",D6&lt;&gt;"Hecha",D6&lt;&gt;"Cancelada")),"Revisar datos",IF(OR(A6&lt;&gt;INT(A6),A6&lt;DATE(2000,1,1),A6&gt;DATE(2099,12,31)),"Revisar fecha",IF(COUNTA(B6)=0,"OK",IF(NOT(ISNUMBER(B6)),"Revisar hora",IF(OR(B6&lt;0,B6&gt;=1),"Revisar hora","OK"))))))</x:f>
        <x:v>OK</x:v>
      </x:c>
      <x:c r="H6" s="11" t="n">
        <x:f>IF(OR(G6&lt;&gt;"OK",D6="Cancelada"),"",A6*1000+COUNTIFS($A$5:A6,A6,$G$5:G6,"OK",$D$5:D6,"&lt;&gt;Cancelada"))</x:f>
        <x:v>46308001</x:v>
      </x:c>
    </x:row>
    <x:row r="7" ht="27" customHeight="1">
      <x:c r="A7" s="9" t="d">
        <x:v>2026-10-13T00:00:00.000Z</x:v>
      </x:c>
      <x:c r="B7" s="10"/>
      <x:c r="C7" s="7" t="str">
        <x:v>Preparar la semana</x:v>
      </x:c>
      <x:c r="D7" s="7" t="str">
        <x:v>Hecha</x:v>
      </x:c>
      <x:c r="E7" s="7" t="str">
        <x:v>Sin hora</x:v>
      </x:c>
      <x:c r="F7" s="2"/>
      <x:c r="G7" s="8" t="str">
        <x:f>IF(COUNTA(A7:E7)=0,"",IF(OR(NOT(ISNUMBER(A7)),C7="",AND(D7&lt;&gt;"Pendiente",D7&lt;&gt;"Hecha",D7&lt;&gt;"Cancelada")),"Revisar datos",IF(OR(A7&lt;&gt;INT(A7),A7&lt;DATE(2000,1,1),A7&gt;DATE(2099,12,31)),"Revisar fecha",IF(COUNTA(B7)=0,"OK",IF(NOT(ISNUMBER(B7)),"Revisar hora",IF(OR(B7&lt;0,B7&gt;=1),"Revisar hora","OK"))))))</x:f>
        <x:v>OK</x:v>
      </x:c>
      <x:c r="H7" s="11" t="n">
        <x:f>IF(OR(G7&lt;&gt;"OK",D7="Cancelada"),"",A7*1000+COUNTIFS($A$5:A7,A7,$G$5:G7,"OK",$D$5:D7,"&lt;&gt;Cancelada"))</x:f>
        <x:v>46308002</x:v>
      </x:c>
    </x:row>
    <x:row r="8" ht="27" customHeight="1">
      <x:c r="A8" s="9" t="d">
        <x:v>2026-10-14T00:00:00.000Z</x:v>
      </x:c>
      <x:c r="B8" s="10" t="n">
        <x:v>0.4166666666666667</x:v>
      </x:c>
      <x:c r="C8" s="7" t="str">
        <x:v>Actividad cancelada</x:v>
      </x:c>
      <x:c r="D8" s="7" t="str">
        <x:v>Cancelada</x:v>
      </x:c>
      <x:c r="E8" s="7" t="str">
        <x:v>No se muestra en las vistas</x:v>
      </x:c>
      <x:c r="F8" s="2"/>
      <x:c r="G8" s="8" t="str">
        <x:f>IF(COUNTA(A8:E8)=0,"",IF(OR(NOT(ISNUMBER(A8)),C8="",AND(D8&lt;&gt;"Pendiente",D8&lt;&gt;"Hecha",D8&lt;&gt;"Cancelada")),"Revisar datos",IF(OR(A8&lt;&gt;INT(A8),A8&lt;DATE(2000,1,1),A8&gt;DATE(2099,12,31)),"Revisar fecha",IF(COUNTA(B8)=0,"OK",IF(NOT(ISNUMBER(B8)),"Revisar hora",IF(OR(B8&lt;0,B8&gt;=1),"Revisar hora","OK"))))))</x:f>
        <x:v>OK</x:v>
      </x:c>
      <x:c r="H8" s="11" t="str">
        <x:f>IF(OR(G8&lt;&gt;"OK",D8="Cancelada"),"",A8*1000+COUNTIFS($A$5:A8,A8,$G$5:G8,"OK",$D$5:D8,"&lt;&gt;Cancelada"))</x:f>
      </x:c>
    </x:row>
    <x:row r="9" ht="27" customHeight="1">
      <x:c r="A9" s="9"/>
      <x:c r="B9" s="10"/>
      <x:c r="C9" s="7"/>
      <x:c r="D9" s="7"/>
      <x:c r="E9" s="7"/>
      <x:c r="F9" s="2"/>
      <x:c r="G9" s="8" t="str">
        <x:f>IF(COUNTA(A9:E9)=0,"",IF(OR(NOT(ISNUMBER(A9)),C9="",AND(D9&lt;&gt;"Pendiente",D9&lt;&gt;"Hecha",D9&lt;&gt;"Cancelada")),"Revisar datos",IF(OR(A9&lt;&gt;INT(A9),A9&lt;DATE(2000,1,1),A9&gt;DATE(2099,12,31)),"Revisar fecha",IF(COUNTA(B9)=0,"OK",IF(NOT(ISNUMBER(B9)),"Revisar hora",IF(OR(B9&lt;0,B9&gt;=1),"Revisar hora","OK"))))))</x:f>
      </x:c>
      <x:c r="H9" s="11" t="str">
        <x:f>IF(OR(G9&lt;&gt;"OK",D9="Cancelada"),"",A9*1000+COUNTIFS($A$5:A9,A9,$G$5:G9,"OK",$D$5:D9,"&lt;&gt;Cancelada"))</x:f>
      </x:c>
    </x:row>
    <x:row r="10" ht="27" customHeight="1">
      <x:c r="A10" s="9"/>
      <x:c r="B10" s="10"/>
      <x:c r="C10" s="7"/>
      <x:c r="D10" s="7"/>
      <x:c r="E10" s="7"/>
      <x:c r="F10" s="2"/>
      <x:c r="G10" s="8" t="str">
        <x:f>IF(COUNTA(A10:E10)=0,"",IF(OR(NOT(ISNUMBER(A10)),C10="",AND(D10&lt;&gt;"Pendiente",D10&lt;&gt;"Hecha",D10&lt;&gt;"Cancelada")),"Revisar datos",IF(OR(A10&lt;&gt;INT(A10),A10&lt;DATE(2000,1,1),A10&gt;DATE(2099,12,31)),"Revisar fecha",IF(COUNTA(B10)=0,"OK",IF(NOT(ISNUMBER(B10)),"Revisar hora",IF(OR(B10&lt;0,B10&gt;=1),"Revisar hora","OK"))))))</x:f>
      </x:c>
      <x:c r="H10" s="11" t="str">
        <x:f>IF(OR(G10&lt;&gt;"OK",D10="Cancelada"),"",A10*1000+COUNTIFS($A$5:A10,A10,$G$5:G10,"OK",$D$5:D10,"&lt;&gt;Cancelada"))</x:f>
      </x:c>
    </x:row>
    <x:row r="11" ht="27" customHeight="1">
      <x:c r="A11" s="9"/>
      <x:c r="B11" s="10"/>
      <x:c r="C11" s="7"/>
      <x:c r="D11" s="7"/>
      <x:c r="E11" s="7"/>
      <x:c r="F11" s="2"/>
      <x:c r="G11" s="8" t="str">
        <x:f>IF(COUNTA(A11:E11)=0,"",IF(OR(NOT(ISNUMBER(A11)),C11="",AND(D11&lt;&gt;"Pendiente",D11&lt;&gt;"Hecha",D11&lt;&gt;"Cancelada")),"Revisar datos",IF(OR(A11&lt;&gt;INT(A11),A11&lt;DATE(2000,1,1),A11&gt;DATE(2099,12,31)),"Revisar fecha",IF(COUNTA(B11)=0,"OK",IF(NOT(ISNUMBER(B11)),"Revisar hora",IF(OR(B11&lt;0,B11&gt;=1),"Revisar hora","OK"))))))</x:f>
      </x:c>
      <x:c r="H11" s="11" t="str">
        <x:f>IF(OR(G11&lt;&gt;"OK",D11="Cancelada"),"",A11*1000+COUNTIFS($A$5:A11,A11,$G$5:G11,"OK",$D$5:D11,"&lt;&gt;Cancelada"))</x:f>
      </x:c>
    </x:row>
    <x:row r="12" ht="27" customHeight="1">
      <x:c r="A12" s="9"/>
      <x:c r="B12" s="10"/>
      <x:c r="C12" s="7"/>
      <x:c r="D12" s="7"/>
      <x:c r="E12" s="7"/>
      <x:c r="F12" s="2"/>
      <x:c r="G12" s="8" t="str">
        <x:f>IF(COUNTA(A12:E12)=0,"",IF(OR(NOT(ISNUMBER(A12)),C12="",AND(D12&lt;&gt;"Pendiente",D12&lt;&gt;"Hecha",D12&lt;&gt;"Cancelada")),"Revisar datos",IF(OR(A12&lt;&gt;INT(A12),A12&lt;DATE(2000,1,1),A12&gt;DATE(2099,12,31)),"Revisar fecha",IF(COUNTA(B12)=0,"OK",IF(NOT(ISNUMBER(B12)),"Revisar hora",IF(OR(B12&lt;0,B12&gt;=1),"Revisar hora","OK"))))))</x:f>
      </x:c>
      <x:c r="H12" s="11" t="str">
        <x:f>IF(OR(G12&lt;&gt;"OK",D12="Cancelada"),"",A12*1000+COUNTIFS($A$5:A12,A12,$G$5:G12,"OK",$D$5:D12,"&lt;&gt;Cancelada"))</x:f>
      </x:c>
    </x:row>
    <x:row r="13" ht="27" customHeight="1">
      <x:c r="A13" s="9"/>
      <x:c r="B13" s="10"/>
      <x:c r="C13" s="7"/>
      <x:c r="D13" s="7"/>
      <x:c r="E13" s="7"/>
      <x:c r="F13" s="2"/>
      <x:c r="G13" s="8" t="str">
        <x:f>IF(COUNTA(A13:E13)=0,"",IF(OR(NOT(ISNUMBER(A13)),C13="",AND(D13&lt;&gt;"Pendiente",D13&lt;&gt;"Hecha",D13&lt;&gt;"Cancelada")),"Revisar datos",IF(OR(A13&lt;&gt;INT(A13),A13&lt;DATE(2000,1,1),A13&gt;DATE(2099,12,31)),"Revisar fecha",IF(COUNTA(B13)=0,"OK",IF(NOT(ISNUMBER(B13)),"Revisar hora",IF(OR(B13&lt;0,B13&gt;=1),"Revisar hora","OK"))))))</x:f>
      </x:c>
      <x:c r="H13" s="11" t="str">
        <x:f>IF(OR(G13&lt;&gt;"OK",D13="Cancelada"),"",A13*1000+COUNTIFS($A$5:A13,A13,$G$5:G13,"OK",$D$5:D13,"&lt;&gt;Cancelada"))</x:f>
      </x:c>
    </x:row>
    <x:row r="14" ht="27" customHeight="1">
      <x:c r="A14" s="9"/>
      <x:c r="B14" s="10"/>
      <x:c r="C14" s="7"/>
      <x:c r="D14" s="7"/>
      <x:c r="E14" s="7"/>
      <x:c r="F14" s="2"/>
      <x:c r="G14" s="8" t="str">
        <x:f>IF(COUNTA(A14:E14)=0,"",IF(OR(NOT(ISNUMBER(A14)),C14="",AND(D14&lt;&gt;"Pendiente",D14&lt;&gt;"Hecha",D14&lt;&gt;"Cancelada")),"Revisar datos",IF(OR(A14&lt;&gt;INT(A14),A14&lt;DATE(2000,1,1),A14&gt;DATE(2099,12,31)),"Revisar fecha",IF(COUNTA(B14)=0,"OK",IF(NOT(ISNUMBER(B14)),"Revisar hora",IF(OR(B14&lt;0,B14&gt;=1),"Revisar hora","OK"))))))</x:f>
      </x:c>
      <x:c r="H14" s="11" t="str">
        <x:f>IF(OR(G14&lt;&gt;"OK",D14="Cancelada"),"",A14*1000+COUNTIFS($A$5:A14,A14,$G$5:G14,"OK",$D$5:D14,"&lt;&gt;Cancelada"))</x:f>
      </x:c>
    </x:row>
    <x:row r="15" ht="27" customHeight="1">
      <x:c r="A15" s="9"/>
      <x:c r="B15" s="10"/>
      <x:c r="C15" s="7"/>
      <x:c r="D15" s="7"/>
      <x:c r="E15" s="7"/>
      <x:c r="F15" s="2"/>
      <x:c r="G15" s="8" t="str">
        <x:f>IF(COUNTA(A15:E15)=0,"",IF(OR(NOT(ISNUMBER(A15)),C15="",AND(D15&lt;&gt;"Pendiente",D15&lt;&gt;"Hecha",D15&lt;&gt;"Cancelada")),"Revisar datos",IF(OR(A15&lt;&gt;INT(A15),A15&lt;DATE(2000,1,1),A15&gt;DATE(2099,12,31)),"Revisar fecha",IF(COUNTA(B15)=0,"OK",IF(NOT(ISNUMBER(B15)),"Revisar hora",IF(OR(B15&lt;0,B15&gt;=1),"Revisar hora","OK"))))))</x:f>
      </x:c>
      <x:c r="H15" s="11" t="str">
        <x:f>IF(OR(G15&lt;&gt;"OK",D15="Cancelada"),"",A15*1000+COUNTIFS($A$5:A15,A15,$G$5:G15,"OK",$D$5:D15,"&lt;&gt;Cancelada"))</x:f>
      </x:c>
    </x:row>
    <x:row r="16" ht="27" customHeight="1">
      <x:c r="A16" s="9"/>
      <x:c r="B16" s="10"/>
      <x:c r="C16" s="7"/>
      <x:c r="D16" s="7"/>
      <x:c r="E16" s="7"/>
      <x:c r="F16" s="2"/>
      <x:c r="G16" s="8" t="str">
        <x:f>IF(COUNTA(A16:E16)=0,"",IF(OR(NOT(ISNUMBER(A16)),C16="",AND(D16&lt;&gt;"Pendiente",D16&lt;&gt;"Hecha",D16&lt;&gt;"Cancelada")),"Revisar datos",IF(OR(A16&lt;&gt;INT(A16),A16&lt;DATE(2000,1,1),A16&gt;DATE(2099,12,31)),"Revisar fecha",IF(COUNTA(B16)=0,"OK",IF(NOT(ISNUMBER(B16)),"Revisar hora",IF(OR(B16&lt;0,B16&gt;=1),"Revisar hora","OK"))))))</x:f>
      </x:c>
      <x:c r="H16" s="11" t="str">
        <x:f>IF(OR(G16&lt;&gt;"OK",D16="Cancelada"),"",A16*1000+COUNTIFS($A$5:A16,A16,$G$5:G16,"OK",$D$5:D16,"&lt;&gt;Cancelada"))</x:f>
      </x:c>
    </x:row>
    <x:row r="17" ht="27" customHeight="1">
      <x:c r="A17" s="9"/>
      <x:c r="B17" s="10"/>
      <x:c r="C17" s="7"/>
      <x:c r="D17" s="7"/>
      <x:c r="E17" s="7"/>
      <x:c r="F17" s="2"/>
      <x:c r="G17" s="8" t="str">
        <x:f>IF(COUNTA(A17:E17)=0,"",IF(OR(NOT(ISNUMBER(A17)),C17="",AND(D17&lt;&gt;"Pendiente",D17&lt;&gt;"Hecha",D17&lt;&gt;"Cancelada")),"Revisar datos",IF(OR(A17&lt;&gt;INT(A17),A17&lt;DATE(2000,1,1),A17&gt;DATE(2099,12,31)),"Revisar fecha",IF(COUNTA(B17)=0,"OK",IF(NOT(ISNUMBER(B17)),"Revisar hora",IF(OR(B17&lt;0,B17&gt;=1),"Revisar hora","OK"))))))</x:f>
      </x:c>
      <x:c r="H17" s="11" t="str">
        <x:f>IF(OR(G17&lt;&gt;"OK",D17="Cancelada"),"",A17*1000+COUNTIFS($A$5:A17,A17,$G$5:G17,"OK",$D$5:D17,"&lt;&gt;Cancelada"))</x:f>
      </x:c>
    </x:row>
    <x:row r="18" ht="27" customHeight="1">
      <x:c r="A18" s="9"/>
      <x:c r="B18" s="10"/>
      <x:c r="C18" s="7"/>
      <x:c r="D18" s="7"/>
      <x:c r="E18" s="7"/>
      <x:c r="F18" s="2"/>
      <x:c r="G18" s="8" t="str">
        <x:f>IF(COUNTA(A18:E18)=0,"",IF(OR(NOT(ISNUMBER(A18)),C18="",AND(D18&lt;&gt;"Pendiente",D18&lt;&gt;"Hecha",D18&lt;&gt;"Cancelada")),"Revisar datos",IF(OR(A18&lt;&gt;INT(A18),A18&lt;DATE(2000,1,1),A18&gt;DATE(2099,12,31)),"Revisar fecha",IF(COUNTA(B18)=0,"OK",IF(NOT(ISNUMBER(B18)),"Revisar hora",IF(OR(B18&lt;0,B18&gt;=1),"Revisar hora","OK"))))))</x:f>
      </x:c>
      <x:c r="H18" s="11" t="str">
        <x:f>IF(OR(G18&lt;&gt;"OK",D18="Cancelada"),"",A18*1000+COUNTIFS($A$5:A18,A18,$G$5:G18,"OK",$D$5:D18,"&lt;&gt;Cancelada"))</x:f>
      </x:c>
    </x:row>
    <x:row r="19" ht="27" customHeight="1">
      <x:c r="A19" s="9"/>
      <x:c r="B19" s="10"/>
      <x:c r="C19" s="7"/>
      <x:c r="D19" s="7"/>
      <x:c r="E19" s="7"/>
      <x:c r="F19" s="2"/>
      <x:c r="G19" s="8" t="str">
        <x:f>IF(COUNTA(A19:E19)=0,"",IF(OR(NOT(ISNUMBER(A19)),C19="",AND(D19&lt;&gt;"Pendiente",D19&lt;&gt;"Hecha",D19&lt;&gt;"Cancelada")),"Revisar datos",IF(OR(A19&lt;&gt;INT(A19),A19&lt;DATE(2000,1,1),A19&gt;DATE(2099,12,31)),"Revisar fecha",IF(COUNTA(B19)=0,"OK",IF(NOT(ISNUMBER(B19)),"Revisar hora",IF(OR(B19&lt;0,B19&gt;=1),"Revisar hora","OK"))))))</x:f>
      </x:c>
      <x:c r="H19" s="11" t="str">
        <x:f>IF(OR(G19&lt;&gt;"OK",D19="Cancelada"),"",A19*1000+COUNTIFS($A$5:A19,A19,$G$5:G19,"OK",$D$5:D19,"&lt;&gt;Cancelada"))</x:f>
      </x:c>
    </x:row>
    <x:row r="20" ht="27" customHeight="1">
      <x:c r="A20" s="9"/>
      <x:c r="B20" s="10"/>
      <x:c r="C20" s="7"/>
      <x:c r="D20" s="7"/>
      <x:c r="E20" s="7"/>
      <x:c r="F20" s="2"/>
      <x:c r="G20" s="8" t="str">
        <x:f>IF(COUNTA(A20:E20)=0,"",IF(OR(NOT(ISNUMBER(A20)),C20="",AND(D20&lt;&gt;"Pendiente",D20&lt;&gt;"Hecha",D20&lt;&gt;"Cancelada")),"Revisar datos",IF(OR(A20&lt;&gt;INT(A20),A20&lt;DATE(2000,1,1),A20&gt;DATE(2099,12,31)),"Revisar fecha",IF(COUNTA(B20)=0,"OK",IF(NOT(ISNUMBER(B20)),"Revisar hora",IF(OR(B20&lt;0,B20&gt;=1),"Revisar hora","OK"))))))</x:f>
      </x:c>
      <x:c r="H20" s="11" t="str">
        <x:f>IF(OR(G20&lt;&gt;"OK",D20="Cancelada"),"",A20*1000+COUNTIFS($A$5:A20,A20,$G$5:G20,"OK",$D$5:D20,"&lt;&gt;Cancelada"))</x:f>
      </x:c>
    </x:row>
    <x:row r="21" ht="27" customHeight="1">
      <x:c r="A21" s="9"/>
      <x:c r="B21" s="10"/>
      <x:c r="C21" s="7"/>
      <x:c r="D21" s="7"/>
      <x:c r="E21" s="7"/>
      <x:c r="F21" s="2"/>
      <x:c r="G21" s="8" t="str">
        <x:f>IF(COUNTA(A21:E21)=0,"",IF(OR(NOT(ISNUMBER(A21)),C21="",AND(D21&lt;&gt;"Pendiente",D21&lt;&gt;"Hecha",D21&lt;&gt;"Cancelada")),"Revisar datos",IF(OR(A21&lt;&gt;INT(A21),A21&lt;DATE(2000,1,1),A21&gt;DATE(2099,12,31)),"Revisar fecha",IF(COUNTA(B21)=0,"OK",IF(NOT(ISNUMBER(B21)),"Revisar hora",IF(OR(B21&lt;0,B21&gt;=1),"Revisar hora","OK"))))))</x:f>
      </x:c>
      <x:c r="H21" s="11" t="str">
        <x:f>IF(OR(G21&lt;&gt;"OK",D21="Cancelada"),"",A21*1000+COUNTIFS($A$5:A21,A21,$G$5:G21,"OK",$D$5:D21,"&lt;&gt;Cancelada"))</x:f>
      </x:c>
    </x:row>
    <x:row r="22" ht="27" customHeight="1">
      <x:c r="A22" s="9"/>
      <x:c r="B22" s="10"/>
      <x:c r="C22" s="7"/>
      <x:c r="D22" s="7"/>
      <x:c r="E22" s="7"/>
      <x:c r="F22" s="2"/>
      <x:c r="G22" s="8" t="str">
        <x:f>IF(COUNTA(A22:E22)=0,"",IF(OR(NOT(ISNUMBER(A22)),C22="",AND(D22&lt;&gt;"Pendiente",D22&lt;&gt;"Hecha",D22&lt;&gt;"Cancelada")),"Revisar datos",IF(OR(A22&lt;&gt;INT(A22),A22&lt;DATE(2000,1,1),A22&gt;DATE(2099,12,31)),"Revisar fecha",IF(COUNTA(B22)=0,"OK",IF(NOT(ISNUMBER(B22)),"Revisar hora",IF(OR(B22&lt;0,B22&gt;=1),"Revisar hora","OK"))))))</x:f>
      </x:c>
      <x:c r="H22" s="11" t="str">
        <x:f>IF(OR(G22&lt;&gt;"OK",D22="Cancelada"),"",A22*1000+COUNTIFS($A$5:A22,A22,$G$5:G22,"OK",$D$5:D22,"&lt;&gt;Cancelada"))</x:f>
      </x:c>
    </x:row>
    <x:row r="23" ht="27" customHeight="1">
      <x:c r="A23" s="9"/>
      <x:c r="B23" s="10"/>
      <x:c r="C23" s="7"/>
      <x:c r="D23" s="7"/>
      <x:c r="E23" s="7"/>
      <x:c r="F23" s="2"/>
      <x:c r="G23" s="8" t="str">
        <x:f>IF(COUNTA(A23:E23)=0,"",IF(OR(NOT(ISNUMBER(A23)),C23="",AND(D23&lt;&gt;"Pendiente",D23&lt;&gt;"Hecha",D23&lt;&gt;"Cancelada")),"Revisar datos",IF(OR(A23&lt;&gt;INT(A23),A23&lt;DATE(2000,1,1),A23&gt;DATE(2099,12,31)),"Revisar fecha",IF(COUNTA(B23)=0,"OK",IF(NOT(ISNUMBER(B23)),"Revisar hora",IF(OR(B23&lt;0,B23&gt;=1),"Revisar hora","OK"))))))</x:f>
      </x:c>
      <x:c r="H23" s="11" t="str">
        <x:f>IF(OR(G23&lt;&gt;"OK",D23="Cancelada"),"",A23*1000+COUNTIFS($A$5:A23,A23,$G$5:G23,"OK",$D$5:D23,"&lt;&gt;Cancelada"))</x:f>
      </x:c>
    </x:row>
    <x:row r="24" ht="27" customHeight="1">
      <x:c r="A24" s="9"/>
      <x:c r="B24" s="10"/>
      <x:c r="C24" s="7"/>
      <x:c r="D24" s="7"/>
      <x:c r="E24" s="7"/>
      <x:c r="F24" s="2"/>
      <x:c r="G24" s="8" t="str">
        <x:f>IF(COUNTA(A24:E24)=0,"",IF(OR(NOT(ISNUMBER(A24)),C24="",AND(D24&lt;&gt;"Pendiente",D24&lt;&gt;"Hecha",D24&lt;&gt;"Cancelada")),"Revisar datos",IF(OR(A24&lt;&gt;INT(A24),A24&lt;DATE(2000,1,1),A24&gt;DATE(2099,12,31)),"Revisar fecha",IF(COUNTA(B24)=0,"OK",IF(NOT(ISNUMBER(B24)),"Revisar hora",IF(OR(B24&lt;0,B24&gt;=1),"Revisar hora","OK"))))))</x:f>
      </x:c>
      <x:c r="H24" s="11" t="str">
        <x:f>IF(OR(G24&lt;&gt;"OK",D24="Cancelada"),"",A24*1000+COUNTIFS($A$5:A24,A24,$G$5:G24,"OK",$D$5:D24,"&lt;&gt;Cancelada"))</x:f>
      </x:c>
    </x:row>
    <x:row r="25" ht="27" customHeight="1">
      <x:c r="A25" s="9"/>
      <x:c r="B25" s="10"/>
      <x:c r="C25" s="7"/>
      <x:c r="D25" s="7"/>
      <x:c r="E25" s="7"/>
      <x:c r="F25" s="2"/>
      <x:c r="G25" s="8" t="str">
        <x:f>IF(COUNTA(A25:E25)=0,"",IF(OR(NOT(ISNUMBER(A25)),C25="",AND(D25&lt;&gt;"Pendiente",D25&lt;&gt;"Hecha",D25&lt;&gt;"Cancelada")),"Revisar datos",IF(OR(A25&lt;&gt;INT(A25),A25&lt;DATE(2000,1,1),A25&gt;DATE(2099,12,31)),"Revisar fecha",IF(COUNTA(B25)=0,"OK",IF(NOT(ISNUMBER(B25)),"Revisar hora",IF(OR(B25&lt;0,B25&gt;=1),"Revisar hora","OK"))))))</x:f>
      </x:c>
      <x:c r="H25" s="11" t="str">
        <x:f>IF(OR(G25&lt;&gt;"OK",D25="Cancelada"),"",A25*1000+COUNTIFS($A$5:A25,A25,$G$5:G25,"OK",$D$5:D25,"&lt;&gt;Cancelada"))</x:f>
      </x:c>
    </x:row>
    <x:row r="26" ht="27" customHeight="1">
      <x:c r="A26" s="9"/>
      <x:c r="B26" s="10"/>
      <x:c r="C26" s="7"/>
      <x:c r="D26" s="7"/>
      <x:c r="E26" s="7"/>
      <x:c r="F26" s="2"/>
      <x:c r="G26" s="8" t="str">
        <x:f>IF(COUNTA(A26:E26)=0,"",IF(OR(NOT(ISNUMBER(A26)),C26="",AND(D26&lt;&gt;"Pendiente",D26&lt;&gt;"Hecha",D26&lt;&gt;"Cancelada")),"Revisar datos",IF(OR(A26&lt;&gt;INT(A26),A26&lt;DATE(2000,1,1),A26&gt;DATE(2099,12,31)),"Revisar fecha",IF(COUNTA(B26)=0,"OK",IF(NOT(ISNUMBER(B26)),"Revisar hora",IF(OR(B26&lt;0,B26&gt;=1),"Revisar hora","OK"))))))</x:f>
      </x:c>
      <x:c r="H26" s="11" t="str">
        <x:f>IF(OR(G26&lt;&gt;"OK",D26="Cancelada"),"",A26*1000+COUNTIFS($A$5:A26,A26,$G$5:G26,"OK",$D$5:D26,"&lt;&gt;Cancelada"))</x:f>
      </x:c>
    </x:row>
    <x:row r="27" ht="27" customHeight="1">
      <x:c r="A27" s="9"/>
      <x:c r="B27" s="10"/>
      <x:c r="C27" s="7"/>
      <x:c r="D27" s="7"/>
      <x:c r="E27" s="7"/>
      <x:c r="F27" s="2"/>
      <x:c r="G27" s="8" t="str">
        <x:f>IF(COUNTA(A27:E27)=0,"",IF(OR(NOT(ISNUMBER(A27)),C27="",AND(D27&lt;&gt;"Pendiente",D27&lt;&gt;"Hecha",D27&lt;&gt;"Cancelada")),"Revisar datos",IF(OR(A27&lt;&gt;INT(A27),A27&lt;DATE(2000,1,1),A27&gt;DATE(2099,12,31)),"Revisar fecha",IF(COUNTA(B27)=0,"OK",IF(NOT(ISNUMBER(B27)),"Revisar hora",IF(OR(B27&lt;0,B27&gt;=1),"Revisar hora","OK"))))))</x:f>
      </x:c>
      <x:c r="H27" s="11" t="str">
        <x:f>IF(OR(G27&lt;&gt;"OK",D27="Cancelada"),"",A27*1000+COUNTIFS($A$5:A27,A27,$G$5:G27,"OK",$D$5:D27,"&lt;&gt;Cancelada"))</x:f>
      </x:c>
    </x:row>
    <x:row r="28" ht="27" customHeight="1">
      <x:c r="A28" s="9"/>
      <x:c r="B28" s="10"/>
      <x:c r="C28" s="7"/>
      <x:c r="D28" s="7"/>
      <x:c r="E28" s="7"/>
      <x:c r="F28" s="2"/>
      <x:c r="G28" s="8" t="str">
        <x:f>IF(COUNTA(A28:E28)=0,"",IF(OR(NOT(ISNUMBER(A28)),C28="",AND(D28&lt;&gt;"Pendiente",D28&lt;&gt;"Hecha",D28&lt;&gt;"Cancelada")),"Revisar datos",IF(OR(A28&lt;&gt;INT(A28),A28&lt;DATE(2000,1,1),A28&gt;DATE(2099,12,31)),"Revisar fecha",IF(COUNTA(B28)=0,"OK",IF(NOT(ISNUMBER(B28)),"Revisar hora",IF(OR(B28&lt;0,B28&gt;=1),"Revisar hora","OK"))))))</x:f>
      </x:c>
      <x:c r="H28" s="11" t="str">
        <x:f>IF(OR(G28&lt;&gt;"OK",D28="Cancelada"),"",A28*1000+COUNTIFS($A$5:A28,A28,$G$5:G28,"OK",$D$5:D28,"&lt;&gt;Cancelada"))</x:f>
      </x:c>
    </x:row>
    <x:row r="29" ht="27" customHeight="1">
      <x:c r="A29" s="9"/>
      <x:c r="B29" s="10"/>
      <x:c r="C29" s="7"/>
      <x:c r="D29" s="7"/>
      <x:c r="E29" s="7"/>
      <x:c r="F29" s="2"/>
      <x:c r="G29" s="8" t="str">
        <x:f>IF(COUNTA(A29:E29)=0,"",IF(OR(NOT(ISNUMBER(A29)),C29="",AND(D29&lt;&gt;"Pendiente",D29&lt;&gt;"Hecha",D29&lt;&gt;"Cancelada")),"Revisar datos",IF(OR(A29&lt;&gt;INT(A29),A29&lt;DATE(2000,1,1),A29&gt;DATE(2099,12,31)),"Revisar fecha",IF(COUNTA(B29)=0,"OK",IF(NOT(ISNUMBER(B29)),"Revisar hora",IF(OR(B29&lt;0,B29&gt;=1),"Revisar hora","OK"))))))</x:f>
      </x:c>
      <x:c r="H29" s="11" t="str">
        <x:f>IF(OR(G29&lt;&gt;"OK",D29="Cancelada"),"",A29*1000+COUNTIFS($A$5:A29,A29,$G$5:G29,"OK",$D$5:D29,"&lt;&gt;Cancelada"))</x:f>
      </x:c>
    </x:row>
    <x:row r="30" ht="27" customHeight="1">
      <x:c r="A30" s="9"/>
      <x:c r="B30" s="10"/>
      <x:c r="C30" s="7"/>
      <x:c r="D30" s="7"/>
      <x:c r="E30" s="7"/>
      <x:c r="F30" s="2"/>
      <x:c r="G30" s="8" t="str">
        <x:f>IF(COUNTA(A30:E30)=0,"",IF(OR(NOT(ISNUMBER(A30)),C30="",AND(D30&lt;&gt;"Pendiente",D30&lt;&gt;"Hecha",D30&lt;&gt;"Cancelada")),"Revisar datos",IF(OR(A30&lt;&gt;INT(A30),A30&lt;DATE(2000,1,1),A30&gt;DATE(2099,12,31)),"Revisar fecha",IF(COUNTA(B30)=0,"OK",IF(NOT(ISNUMBER(B30)),"Revisar hora",IF(OR(B30&lt;0,B30&gt;=1),"Revisar hora","OK"))))))</x:f>
      </x:c>
      <x:c r="H30" s="11" t="str">
        <x:f>IF(OR(G30&lt;&gt;"OK",D30="Cancelada"),"",A30*1000+COUNTIFS($A$5:A30,A30,$G$5:G30,"OK",$D$5:D30,"&lt;&gt;Cancelada"))</x:f>
      </x:c>
    </x:row>
    <x:row r="31" ht="27" customHeight="1">
      <x:c r="A31" s="9"/>
      <x:c r="B31" s="10"/>
      <x:c r="C31" s="7"/>
      <x:c r="D31" s="7"/>
      <x:c r="E31" s="7"/>
      <x:c r="F31" s="2"/>
      <x:c r="G31" s="8" t="str">
        <x:f>IF(COUNTA(A31:E31)=0,"",IF(OR(NOT(ISNUMBER(A31)),C31="",AND(D31&lt;&gt;"Pendiente",D31&lt;&gt;"Hecha",D31&lt;&gt;"Cancelada")),"Revisar datos",IF(OR(A31&lt;&gt;INT(A31),A31&lt;DATE(2000,1,1),A31&gt;DATE(2099,12,31)),"Revisar fecha",IF(COUNTA(B31)=0,"OK",IF(NOT(ISNUMBER(B31)),"Revisar hora",IF(OR(B31&lt;0,B31&gt;=1),"Revisar hora","OK"))))))</x:f>
      </x:c>
      <x:c r="H31" s="11" t="str">
        <x:f>IF(OR(G31&lt;&gt;"OK",D31="Cancelada"),"",A31*1000+COUNTIFS($A$5:A31,A31,$G$5:G31,"OK",$D$5:D31,"&lt;&gt;Cancelada"))</x:f>
      </x:c>
    </x:row>
    <x:row r="32" ht="27" customHeight="1">
      <x:c r="A32" s="9"/>
      <x:c r="B32" s="10"/>
      <x:c r="C32" s="7"/>
      <x:c r="D32" s="7"/>
      <x:c r="E32" s="7"/>
      <x:c r="F32" s="2"/>
      <x:c r="G32" s="8" t="str">
        <x:f>IF(COUNTA(A32:E32)=0,"",IF(OR(NOT(ISNUMBER(A32)),C32="",AND(D32&lt;&gt;"Pendiente",D32&lt;&gt;"Hecha",D32&lt;&gt;"Cancelada")),"Revisar datos",IF(OR(A32&lt;&gt;INT(A32),A32&lt;DATE(2000,1,1),A32&gt;DATE(2099,12,31)),"Revisar fecha",IF(COUNTA(B32)=0,"OK",IF(NOT(ISNUMBER(B32)),"Revisar hora",IF(OR(B32&lt;0,B32&gt;=1),"Revisar hora","OK"))))))</x:f>
      </x:c>
      <x:c r="H32" s="11" t="str">
        <x:f>IF(OR(G32&lt;&gt;"OK",D32="Cancelada"),"",A32*1000+COUNTIFS($A$5:A32,A32,$G$5:G32,"OK",$D$5:D32,"&lt;&gt;Cancelada"))</x:f>
      </x:c>
    </x:row>
    <x:row r="33" ht="27" customHeight="1">
      <x:c r="A33" s="9"/>
      <x:c r="B33" s="10"/>
      <x:c r="C33" s="7"/>
      <x:c r="D33" s="7"/>
      <x:c r="E33" s="7"/>
      <x:c r="F33" s="2"/>
      <x:c r="G33" s="8" t="str">
        <x:f>IF(COUNTA(A33:E33)=0,"",IF(OR(NOT(ISNUMBER(A33)),C33="",AND(D33&lt;&gt;"Pendiente",D33&lt;&gt;"Hecha",D33&lt;&gt;"Cancelada")),"Revisar datos",IF(OR(A33&lt;&gt;INT(A33),A33&lt;DATE(2000,1,1),A33&gt;DATE(2099,12,31)),"Revisar fecha",IF(COUNTA(B33)=0,"OK",IF(NOT(ISNUMBER(B33)),"Revisar hora",IF(OR(B33&lt;0,B33&gt;=1),"Revisar hora","OK"))))))</x:f>
      </x:c>
      <x:c r="H33" s="11" t="str">
        <x:f>IF(OR(G33&lt;&gt;"OK",D33="Cancelada"),"",A33*1000+COUNTIFS($A$5:A33,A33,$G$5:G33,"OK",$D$5:D33,"&lt;&gt;Cancelada"))</x:f>
      </x:c>
    </x:row>
    <x:row r="34" ht="27" customHeight="1">
      <x:c r="A34" s="9"/>
      <x:c r="B34" s="10"/>
      <x:c r="C34" s="7"/>
      <x:c r="D34" s="7"/>
      <x:c r="E34" s="7"/>
      <x:c r="F34" s="2"/>
      <x:c r="G34" s="8" t="str">
        <x:f>IF(COUNTA(A34:E34)=0,"",IF(OR(NOT(ISNUMBER(A34)),C34="",AND(D34&lt;&gt;"Pendiente",D34&lt;&gt;"Hecha",D34&lt;&gt;"Cancelada")),"Revisar datos",IF(OR(A34&lt;&gt;INT(A34),A34&lt;DATE(2000,1,1),A34&gt;DATE(2099,12,31)),"Revisar fecha",IF(COUNTA(B34)=0,"OK",IF(NOT(ISNUMBER(B34)),"Revisar hora",IF(OR(B34&lt;0,B34&gt;=1),"Revisar hora","OK"))))))</x:f>
      </x:c>
      <x:c r="H34" s="11" t="str">
        <x:f>IF(OR(G34&lt;&gt;"OK",D34="Cancelada"),"",A34*1000+COUNTIFS($A$5:A34,A34,$G$5:G34,"OK",$D$5:D34,"&lt;&gt;Cancelada"))</x:f>
      </x:c>
    </x:row>
    <x:row r="35" ht="27" customHeight="1">
      <x:c r="A35" s="9"/>
      <x:c r="B35" s="10"/>
      <x:c r="C35" s="7"/>
      <x:c r="D35" s="7"/>
      <x:c r="E35" s="7"/>
      <x:c r="F35" s="2"/>
      <x:c r="G35" s="8" t="str">
        <x:f>IF(COUNTA(A35:E35)=0,"",IF(OR(NOT(ISNUMBER(A35)),C35="",AND(D35&lt;&gt;"Pendiente",D35&lt;&gt;"Hecha",D35&lt;&gt;"Cancelada")),"Revisar datos",IF(OR(A35&lt;&gt;INT(A35),A35&lt;DATE(2000,1,1),A35&gt;DATE(2099,12,31)),"Revisar fecha",IF(COUNTA(B35)=0,"OK",IF(NOT(ISNUMBER(B35)),"Revisar hora",IF(OR(B35&lt;0,B35&gt;=1),"Revisar hora","OK"))))))</x:f>
      </x:c>
      <x:c r="H35" s="11" t="str">
        <x:f>IF(OR(G35&lt;&gt;"OK",D35="Cancelada"),"",A35*1000+COUNTIFS($A$5:A35,A35,$G$5:G35,"OK",$D$5:D35,"&lt;&gt;Cancelada"))</x:f>
      </x:c>
    </x:row>
    <x:row r="36" ht="27" customHeight="1">
      <x:c r="A36" s="9"/>
      <x:c r="B36" s="10"/>
      <x:c r="C36" s="7"/>
      <x:c r="D36" s="7"/>
      <x:c r="E36" s="7"/>
      <x:c r="F36" s="2"/>
      <x:c r="G36" s="8" t="str">
        <x:f>IF(COUNTA(A36:E36)=0,"",IF(OR(NOT(ISNUMBER(A36)),C36="",AND(D36&lt;&gt;"Pendiente",D36&lt;&gt;"Hecha",D36&lt;&gt;"Cancelada")),"Revisar datos",IF(OR(A36&lt;&gt;INT(A36),A36&lt;DATE(2000,1,1),A36&gt;DATE(2099,12,31)),"Revisar fecha",IF(COUNTA(B36)=0,"OK",IF(NOT(ISNUMBER(B36)),"Revisar hora",IF(OR(B36&lt;0,B36&gt;=1),"Revisar hora","OK"))))))</x:f>
      </x:c>
      <x:c r="H36" s="11" t="str">
        <x:f>IF(OR(G36&lt;&gt;"OK",D36="Cancelada"),"",A36*1000+COUNTIFS($A$5:A36,A36,$G$5:G36,"OK",$D$5:D36,"&lt;&gt;Cancelada"))</x:f>
      </x:c>
    </x:row>
    <x:row r="37" ht="27" customHeight="1">
      <x:c r="A37" s="9"/>
      <x:c r="B37" s="10"/>
      <x:c r="C37" s="7"/>
      <x:c r="D37" s="7"/>
      <x:c r="E37" s="7"/>
      <x:c r="F37" s="2"/>
      <x:c r="G37" s="8" t="str">
        <x:f>IF(COUNTA(A37:E37)=0,"",IF(OR(NOT(ISNUMBER(A37)),C37="",AND(D37&lt;&gt;"Pendiente",D37&lt;&gt;"Hecha",D37&lt;&gt;"Cancelada")),"Revisar datos",IF(OR(A37&lt;&gt;INT(A37),A37&lt;DATE(2000,1,1),A37&gt;DATE(2099,12,31)),"Revisar fecha",IF(COUNTA(B37)=0,"OK",IF(NOT(ISNUMBER(B37)),"Revisar hora",IF(OR(B37&lt;0,B37&gt;=1),"Revisar hora","OK"))))))</x:f>
      </x:c>
      <x:c r="H37" s="11" t="str">
        <x:f>IF(OR(G37&lt;&gt;"OK",D37="Cancelada"),"",A37*1000+COUNTIFS($A$5:A37,A37,$G$5:G37,"OK",$D$5:D37,"&lt;&gt;Cancelada"))</x:f>
      </x:c>
    </x:row>
    <x:row r="38" ht="27" customHeight="1">
      <x:c r="A38" s="9"/>
      <x:c r="B38" s="10"/>
      <x:c r="C38" s="7"/>
      <x:c r="D38" s="7"/>
      <x:c r="E38" s="7"/>
      <x:c r="F38" s="2"/>
      <x:c r="G38" s="8" t="str">
        <x:f>IF(COUNTA(A38:E38)=0,"",IF(OR(NOT(ISNUMBER(A38)),C38="",AND(D38&lt;&gt;"Pendiente",D38&lt;&gt;"Hecha",D38&lt;&gt;"Cancelada")),"Revisar datos",IF(OR(A38&lt;&gt;INT(A38),A38&lt;DATE(2000,1,1),A38&gt;DATE(2099,12,31)),"Revisar fecha",IF(COUNTA(B38)=0,"OK",IF(NOT(ISNUMBER(B38)),"Revisar hora",IF(OR(B38&lt;0,B38&gt;=1),"Revisar hora","OK"))))))</x:f>
      </x:c>
      <x:c r="H38" s="11" t="str">
        <x:f>IF(OR(G38&lt;&gt;"OK",D38="Cancelada"),"",A38*1000+COUNTIFS($A$5:A38,A38,$G$5:G38,"OK",$D$5:D38,"&lt;&gt;Cancelada"))</x:f>
      </x:c>
    </x:row>
    <x:row r="39" ht="27" customHeight="1">
      <x:c r="A39" s="9"/>
      <x:c r="B39" s="10"/>
      <x:c r="C39" s="7"/>
      <x:c r="D39" s="7"/>
      <x:c r="E39" s="7"/>
      <x:c r="F39" s="2"/>
      <x:c r="G39" s="8" t="str">
        <x:f>IF(COUNTA(A39:E39)=0,"",IF(OR(NOT(ISNUMBER(A39)),C39="",AND(D39&lt;&gt;"Pendiente",D39&lt;&gt;"Hecha",D39&lt;&gt;"Cancelada")),"Revisar datos",IF(OR(A39&lt;&gt;INT(A39),A39&lt;DATE(2000,1,1),A39&gt;DATE(2099,12,31)),"Revisar fecha",IF(COUNTA(B39)=0,"OK",IF(NOT(ISNUMBER(B39)),"Revisar hora",IF(OR(B39&lt;0,B39&gt;=1),"Revisar hora","OK"))))))</x:f>
      </x:c>
      <x:c r="H39" s="11" t="str">
        <x:f>IF(OR(G39&lt;&gt;"OK",D39="Cancelada"),"",A39*1000+COUNTIFS($A$5:A39,A39,$G$5:G39,"OK",$D$5:D39,"&lt;&gt;Cancelada"))</x:f>
      </x:c>
    </x:row>
    <x:row r="40" ht="27" customHeight="1">
      <x:c r="A40" s="9"/>
      <x:c r="B40" s="10"/>
      <x:c r="C40" s="7"/>
      <x:c r="D40" s="7"/>
      <x:c r="E40" s="7"/>
      <x:c r="F40" s="2"/>
      <x:c r="G40" s="8" t="str">
        <x:f>IF(COUNTA(A40:E40)=0,"",IF(OR(NOT(ISNUMBER(A40)),C40="",AND(D40&lt;&gt;"Pendiente",D40&lt;&gt;"Hecha",D40&lt;&gt;"Cancelada")),"Revisar datos",IF(OR(A40&lt;&gt;INT(A40),A40&lt;DATE(2000,1,1),A40&gt;DATE(2099,12,31)),"Revisar fecha",IF(COUNTA(B40)=0,"OK",IF(NOT(ISNUMBER(B40)),"Revisar hora",IF(OR(B40&lt;0,B40&gt;=1),"Revisar hora","OK"))))))</x:f>
      </x:c>
      <x:c r="H40" s="11" t="str">
        <x:f>IF(OR(G40&lt;&gt;"OK",D40="Cancelada"),"",A40*1000+COUNTIFS($A$5:A40,A40,$G$5:G40,"OK",$D$5:D40,"&lt;&gt;Cancelada"))</x:f>
      </x:c>
    </x:row>
    <x:row r="41" ht="27" customHeight="1">
      <x:c r="A41" s="9"/>
      <x:c r="B41" s="10"/>
      <x:c r="C41" s="7"/>
      <x:c r="D41" s="7"/>
      <x:c r="E41" s="7"/>
      <x:c r="F41" s="2"/>
      <x:c r="G41" s="8" t="str">
        <x:f>IF(COUNTA(A41:E41)=0,"",IF(OR(NOT(ISNUMBER(A41)),C41="",AND(D41&lt;&gt;"Pendiente",D41&lt;&gt;"Hecha",D41&lt;&gt;"Cancelada")),"Revisar datos",IF(OR(A41&lt;&gt;INT(A41),A41&lt;DATE(2000,1,1),A41&gt;DATE(2099,12,31)),"Revisar fecha",IF(COUNTA(B41)=0,"OK",IF(NOT(ISNUMBER(B41)),"Revisar hora",IF(OR(B41&lt;0,B41&gt;=1),"Revisar hora","OK"))))))</x:f>
      </x:c>
      <x:c r="H41" s="11" t="str">
        <x:f>IF(OR(G41&lt;&gt;"OK",D41="Cancelada"),"",A41*1000+COUNTIFS($A$5:A41,A41,$G$5:G41,"OK",$D$5:D41,"&lt;&gt;Cancelada"))</x:f>
      </x:c>
    </x:row>
    <x:row r="42" ht="27" customHeight="1">
      <x:c r="A42" s="9"/>
      <x:c r="B42" s="10"/>
      <x:c r="C42" s="7"/>
      <x:c r="D42" s="7"/>
      <x:c r="E42" s="7"/>
      <x:c r="F42" s="2"/>
      <x:c r="G42" s="8" t="str">
        <x:f>IF(COUNTA(A42:E42)=0,"",IF(OR(NOT(ISNUMBER(A42)),C42="",AND(D42&lt;&gt;"Pendiente",D42&lt;&gt;"Hecha",D42&lt;&gt;"Cancelada")),"Revisar datos",IF(OR(A42&lt;&gt;INT(A42),A42&lt;DATE(2000,1,1),A42&gt;DATE(2099,12,31)),"Revisar fecha",IF(COUNTA(B42)=0,"OK",IF(NOT(ISNUMBER(B42)),"Revisar hora",IF(OR(B42&lt;0,B42&gt;=1),"Revisar hora","OK"))))))</x:f>
      </x:c>
      <x:c r="H42" s="11" t="str">
        <x:f>IF(OR(G42&lt;&gt;"OK",D42="Cancelada"),"",A42*1000+COUNTIFS($A$5:A42,A42,$G$5:G42,"OK",$D$5:D42,"&lt;&gt;Cancelada"))</x:f>
      </x:c>
    </x:row>
    <x:row r="43" ht="27" customHeight="1">
      <x:c r="A43" s="9"/>
      <x:c r="B43" s="10"/>
      <x:c r="C43" s="7"/>
      <x:c r="D43" s="7"/>
      <x:c r="E43" s="7"/>
      <x:c r="F43" s="2"/>
      <x:c r="G43" s="8" t="str">
        <x:f>IF(COUNTA(A43:E43)=0,"",IF(OR(NOT(ISNUMBER(A43)),C43="",AND(D43&lt;&gt;"Pendiente",D43&lt;&gt;"Hecha",D43&lt;&gt;"Cancelada")),"Revisar datos",IF(OR(A43&lt;&gt;INT(A43),A43&lt;DATE(2000,1,1),A43&gt;DATE(2099,12,31)),"Revisar fecha",IF(COUNTA(B43)=0,"OK",IF(NOT(ISNUMBER(B43)),"Revisar hora",IF(OR(B43&lt;0,B43&gt;=1),"Revisar hora","OK"))))))</x:f>
      </x:c>
      <x:c r="H43" s="11" t="str">
        <x:f>IF(OR(G43&lt;&gt;"OK",D43="Cancelada"),"",A43*1000+COUNTIFS($A$5:A43,A43,$G$5:G43,"OK",$D$5:D43,"&lt;&gt;Cancelada"))</x:f>
      </x:c>
    </x:row>
    <x:row r="44" ht="27" customHeight="1">
      <x:c r="A44" s="9"/>
      <x:c r="B44" s="10"/>
      <x:c r="C44" s="7"/>
      <x:c r="D44" s="7"/>
      <x:c r="E44" s="7"/>
      <x:c r="F44" s="2"/>
      <x:c r="G44" s="8" t="str">
        <x:f>IF(COUNTA(A44:E44)=0,"",IF(OR(NOT(ISNUMBER(A44)),C44="",AND(D44&lt;&gt;"Pendiente",D44&lt;&gt;"Hecha",D44&lt;&gt;"Cancelada")),"Revisar datos",IF(OR(A44&lt;&gt;INT(A44),A44&lt;DATE(2000,1,1),A44&gt;DATE(2099,12,31)),"Revisar fecha",IF(COUNTA(B44)=0,"OK",IF(NOT(ISNUMBER(B44)),"Revisar hora",IF(OR(B44&lt;0,B44&gt;=1),"Revisar hora","OK"))))))</x:f>
      </x:c>
      <x:c r="H44" s="11" t="str">
        <x:f>IF(OR(G44&lt;&gt;"OK",D44="Cancelada"),"",A44*1000+COUNTIFS($A$5:A44,A44,$G$5:G44,"OK",$D$5:D44,"&lt;&gt;Cancelada"))</x:f>
      </x:c>
    </x:row>
    <x:row r="45" ht="27" customHeight="1">
      <x:c r="A45" s="9"/>
      <x:c r="B45" s="10"/>
      <x:c r="C45" s="7"/>
      <x:c r="D45" s="7"/>
      <x:c r="E45" s="7"/>
      <x:c r="F45" s="2"/>
      <x:c r="G45" s="8" t="str">
        <x:f>IF(COUNTA(A45:E45)=0,"",IF(OR(NOT(ISNUMBER(A45)),C45="",AND(D45&lt;&gt;"Pendiente",D45&lt;&gt;"Hecha",D45&lt;&gt;"Cancelada")),"Revisar datos",IF(OR(A45&lt;&gt;INT(A45),A45&lt;DATE(2000,1,1),A45&gt;DATE(2099,12,31)),"Revisar fecha",IF(COUNTA(B45)=0,"OK",IF(NOT(ISNUMBER(B45)),"Revisar hora",IF(OR(B45&lt;0,B45&gt;=1),"Revisar hora","OK"))))))</x:f>
      </x:c>
      <x:c r="H45" s="11" t="str">
        <x:f>IF(OR(G45&lt;&gt;"OK",D45="Cancelada"),"",A45*1000+COUNTIFS($A$5:A45,A45,$G$5:G45,"OK",$D$5:D45,"&lt;&gt;Cancelada"))</x:f>
      </x:c>
    </x:row>
    <x:row r="46" ht="27" customHeight="1">
      <x:c r="A46" s="9"/>
      <x:c r="B46" s="10"/>
      <x:c r="C46" s="7"/>
      <x:c r="D46" s="7"/>
      <x:c r="E46" s="7"/>
      <x:c r="F46" s="2"/>
      <x:c r="G46" s="8" t="str">
        <x:f>IF(COUNTA(A46:E46)=0,"",IF(OR(NOT(ISNUMBER(A46)),C46="",AND(D46&lt;&gt;"Pendiente",D46&lt;&gt;"Hecha",D46&lt;&gt;"Cancelada")),"Revisar datos",IF(OR(A46&lt;&gt;INT(A46),A46&lt;DATE(2000,1,1),A46&gt;DATE(2099,12,31)),"Revisar fecha",IF(COUNTA(B46)=0,"OK",IF(NOT(ISNUMBER(B46)),"Revisar hora",IF(OR(B46&lt;0,B46&gt;=1),"Revisar hora","OK"))))))</x:f>
      </x:c>
      <x:c r="H46" s="11" t="str">
        <x:f>IF(OR(G46&lt;&gt;"OK",D46="Cancelada"),"",A46*1000+COUNTIFS($A$5:A46,A46,$G$5:G46,"OK",$D$5:D46,"&lt;&gt;Cancelada"))</x:f>
      </x:c>
    </x:row>
    <x:row r="47" ht="27" customHeight="1">
      <x:c r="A47" s="9"/>
      <x:c r="B47" s="10"/>
      <x:c r="C47" s="7"/>
      <x:c r="D47" s="7"/>
      <x:c r="E47" s="7"/>
      <x:c r="F47" s="2"/>
      <x:c r="G47" s="8" t="str">
        <x:f>IF(COUNTA(A47:E47)=0,"",IF(OR(NOT(ISNUMBER(A47)),C47="",AND(D47&lt;&gt;"Pendiente",D47&lt;&gt;"Hecha",D47&lt;&gt;"Cancelada")),"Revisar datos",IF(OR(A47&lt;&gt;INT(A47),A47&lt;DATE(2000,1,1),A47&gt;DATE(2099,12,31)),"Revisar fecha",IF(COUNTA(B47)=0,"OK",IF(NOT(ISNUMBER(B47)),"Revisar hora",IF(OR(B47&lt;0,B47&gt;=1),"Revisar hora","OK"))))))</x:f>
      </x:c>
      <x:c r="H47" s="11" t="str">
        <x:f>IF(OR(G47&lt;&gt;"OK",D47="Cancelada"),"",A47*1000+COUNTIFS($A$5:A47,A47,$G$5:G47,"OK",$D$5:D47,"&lt;&gt;Cancelada"))</x:f>
      </x:c>
    </x:row>
    <x:row r="48" ht="27" customHeight="1">
      <x:c r="A48" s="9"/>
      <x:c r="B48" s="10"/>
      <x:c r="C48" s="7"/>
      <x:c r="D48" s="7"/>
      <x:c r="E48" s="7"/>
      <x:c r="F48" s="2"/>
      <x:c r="G48" s="8" t="str">
        <x:f>IF(COUNTA(A48:E48)=0,"",IF(OR(NOT(ISNUMBER(A48)),C48="",AND(D48&lt;&gt;"Pendiente",D48&lt;&gt;"Hecha",D48&lt;&gt;"Cancelada")),"Revisar datos",IF(OR(A48&lt;&gt;INT(A48),A48&lt;DATE(2000,1,1),A48&gt;DATE(2099,12,31)),"Revisar fecha",IF(COUNTA(B48)=0,"OK",IF(NOT(ISNUMBER(B48)),"Revisar hora",IF(OR(B48&lt;0,B48&gt;=1),"Revisar hora","OK"))))))</x:f>
      </x:c>
      <x:c r="H48" s="11" t="str">
        <x:f>IF(OR(G48&lt;&gt;"OK",D48="Cancelada"),"",A48*1000+COUNTIFS($A$5:A48,A48,$G$5:G48,"OK",$D$5:D48,"&lt;&gt;Cancelada"))</x:f>
      </x:c>
    </x:row>
    <x:row r="49" ht="27" customHeight="1">
      <x:c r="A49" s="9"/>
      <x:c r="B49" s="10"/>
      <x:c r="C49" s="7"/>
      <x:c r="D49" s="7"/>
      <x:c r="E49" s="7"/>
      <x:c r="F49" s="2"/>
      <x:c r="G49" s="8" t="str">
        <x:f>IF(COUNTA(A49:E49)=0,"",IF(OR(NOT(ISNUMBER(A49)),C49="",AND(D49&lt;&gt;"Pendiente",D49&lt;&gt;"Hecha",D49&lt;&gt;"Cancelada")),"Revisar datos",IF(OR(A49&lt;&gt;INT(A49),A49&lt;DATE(2000,1,1),A49&gt;DATE(2099,12,31)),"Revisar fecha",IF(COUNTA(B49)=0,"OK",IF(NOT(ISNUMBER(B49)),"Revisar hora",IF(OR(B49&lt;0,B49&gt;=1),"Revisar hora","OK"))))))</x:f>
      </x:c>
      <x:c r="H49" s="11" t="str">
        <x:f>IF(OR(G49&lt;&gt;"OK",D49="Cancelada"),"",A49*1000+COUNTIFS($A$5:A49,A49,$G$5:G49,"OK",$D$5:D49,"&lt;&gt;Cancelada"))</x:f>
      </x:c>
    </x:row>
    <x:row r="50" ht="27" customHeight="1">
      <x:c r="A50" s="9"/>
      <x:c r="B50" s="10"/>
      <x:c r="C50" s="7"/>
      <x:c r="D50" s="7"/>
      <x:c r="E50" s="7"/>
      <x:c r="F50" s="2"/>
      <x:c r="G50" s="8" t="str">
        <x:f>IF(COUNTA(A50:E50)=0,"",IF(OR(NOT(ISNUMBER(A50)),C50="",AND(D50&lt;&gt;"Pendiente",D50&lt;&gt;"Hecha",D50&lt;&gt;"Cancelada")),"Revisar datos",IF(OR(A50&lt;&gt;INT(A50),A50&lt;DATE(2000,1,1),A50&gt;DATE(2099,12,31)),"Revisar fecha",IF(COUNTA(B50)=0,"OK",IF(NOT(ISNUMBER(B50)),"Revisar hora",IF(OR(B50&lt;0,B50&gt;=1),"Revisar hora","OK"))))))</x:f>
      </x:c>
      <x:c r="H50" s="11" t="str">
        <x:f>IF(OR(G50&lt;&gt;"OK",D50="Cancelada"),"",A50*1000+COUNTIFS($A$5:A50,A50,$G$5:G50,"OK",$D$5:D50,"&lt;&gt;Cancelada"))</x:f>
      </x:c>
    </x:row>
    <x:row r="51" ht="27" customHeight="1">
      <x:c r="A51" s="9"/>
      <x:c r="B51" s="10"/>
      <x:c r="C51" s="7"/>
      <x:c r="D51" s="7"/>
      <x:c r="E51" s="7"/>
      <x:c r="F51" s="2"/>
      <x:c r="G51" s="8" t="str">
        <x:f>IF(COUNTA(A51:E51)=0,"",IF(OR(NOT(ISNUMBER(A51)),C51="",AND(D51&lt;&gt;"Pendiente",D51&lt;&gt;"Hecha",D51&lt;&gt;"Cancelada")),"Revisar datos",IF(OR(A51&lt;&gt;INT(A51),A51&lt;DATE(2000,1,1),A51&gt;DATE(2099,12,31)),"Revisar fecha",IF(COUNTA(B51)=0,"OK",IF(NOT(ISNUMBER(B51)),"Revisar hora",IF(OR(B51&lt;0,B51&gt;=1),"Revisar hora","OK"))))))</x:f>
      </x:c>
      <x:c r="H51" s="11" t="str">
        <x:f>IF(OR(G51&lt;&gt;"OK",D51="Cancelada"),"",A51*1000+COUNTIFS($A$5:A51,A51,$G$5:G51,"OK",$D$5:D51,"&lt;&gt;Cancelada"))</x:f>
      </x:c>
    </x:row>
    <x:row r="52" ht="27" customHeight="1">
      <x:c r="A52" s="9"/>
      <x:c r="B52" s="10"/>
      <x:c r="C52" s="7"/>
      <x:c r="D52" s="7"/>
      <x:c r="E52" s="7"/>
      <x:c r="F52" s="2"/>
      <x:c r="G52" s="8" t="str">
        <x:f>IF(COUNTA(A52:E52)=0,"",IF(OR(NOT(ISNUMBER(A52)),C52="",AND(D52&lt;&gt;"Pendiente",D52&lt;&gt;"Hecha",D52&lt;&gt;"Cancelada")),"Revisar datos",IF(OR(A52&lt;&gt;INT(A52),A52&lt;DATE(2000,1,1),A52&gt;DATE(2099,12,31)),"Revisar fecha",IF(COUNTA(B52)=0,"OK",IF(NOT(ISNUMBER(B52)),"Revisar hora",IF(OR(B52&lt;0,B52&gt;=1),"Revisar hora","OK"))))))</x:f>
      </x:c>
      <x:c r="H52" s="11" t="str">
        <x:f>IF(OR(G52&lt;&gt;"OK",D52="Cancelada"),"",A52*1000+COUNTIFS($A$5:A52,A52,$G$5:G52,"OK",$D$5:D52,"&lt;&gt;Cancelada"))</x:f>
      </x:c>
    </x:row>
    <x:row r="53" ht="27" customHeight="1">
      <x:c r="A53" s="9"/>
      <x:c r="B53" s="10"/>
      <x:c r="C53" s="7"/>
      <x:c r="D53" s="7"/>
      <x:c r="E53" s="7"/>
      <x:c r="F53" s="2"/>
      <x:c r="G53" s="8" t="str">
        <x:f>IF(COUNTA(A53:E53)=0,"",IF(OR(NOT(ISNUMBER(A53)),C53="",AND(D53&lt;&gt;"Pendiente",D53&lt;&gt;"Hecha",D53&lt;&gt;"Cancelada")),"Revisar datos",IF(OR(A53&lt;&gt;INT(A53),A53&lt;DATE(2000,1,1),A53&gt;DATE(2099,12,31)),"Revisar fecha",IF(COUNTA(B53)=0,"OK",IF(NOT(ISNUMBER(B53)),"Revisar hora",IF(OR(B53&lt;0,B53&gt;=1),"Revisar hora","OK"))))))</x:f>
      </x:c>
      <x:c r="H53" s="11" t="str">
        <x:f>IF(OR(G53&lt;&gt;"OK",D53="Cancelada"),"",A53*1000+COUNTIFS($A$5:A53,A53,$G$5:G53,"OK",$D$5:D53,"&lt;&gt;Cancelada"))</x:f>
      </x:c>
    </x:row>
    <x:row r="54" ht="27" customHeight="1">
      <x:c r="A54" s="9"/>
      <x:c r="B54" s="10"/>
      <x:c r="C54" s="7"/>
      <x:c r="D54" s="7"/>
      <x:c r="E54" s="7"/>
      <x:c r="F54" s="2"/>
      <x:c r="G54" s="8" t="str">
        <x:f>IF(COUNTA(A54:E54)=0,"",IF(OR(NOT(ISNUMBER(A54)),C54="",AND(D54&lt;&gt;"Pendiente",D54&lt;&gt;"Hecha",D54&lt;&gt;"Cancelada")),"Revisar datos",IF(OR(A54&lt;&gt;INT(A54),A54&lt;DATE(2000,1,1),A54&gt;DATE(2099,12,31)),"Revisar fecha",IF(COUNTA(B54)=0,"OK",IF(NOT(ISNUMBER(B54)),"Revisar hora",IF(OR(B54&lt;0,B54&gt;=1),"Revisar hora","OK"))))))</x:f>
      </x:c>
      <x:c r="H54" s="11" t="str">
        <x:f>IF(OR(G54&lt;&gt;"OK",D54="Cancelada"),"",A54*1000+COUNTIFS($A$5:A54,A54,$G$5:G54,"OK",$D$5:D54,"&lt;&gt;Cancelada"))</x:f>
      </x:c>
    </x:row>
    <x:row r="55" ht="27" customHeight="1">
      <x:c r="A55" s="9"/>
      <x:c r="B55" s="10"/>
      <x:c r="C55" s="7"/>
      <x:c r="D55" s="7"/>
      <x:c r="E55" s="7"/>
      <x:c r="F55" s="2"/>
      <x:c r="G55" s="8" t="str">
        <x:f>IF(COUNTA(A55:E55)=0,"",IF(OR(NOT(ISNUMBER(A55)),C55="",AND(D55&lt;&gt;"Pendiente",D55&lt;&gt;"Hecha",D55&lt;&gt;"Cancelada")),"Revisar datos",IF(OR(A55&lt;&gt;INT(A55),A55&lt;DATE(2000,1,1),A55&gt;DATE(2099,12,31)),"Revisar fecha",IF(COUNTA(B55)=0,"OK",IF(NOT(ISNUMBER(B55)),"Revisar hora",IF(OR(B55&lt;0,B55&gt;=1),"Revisar hora","OK"))))))</x:f>
      </x:c>
      <x:c r="H55" s="11" t="str">
        <x:f>IF(OR(G55&lt;&gt;"OK",D55="Cancelada"),"",A55*1000+COUNTIFS($A$5:A55,A55,$G$5:G55,"OK",$D$5:D55,"&lt;&gt;Cancelada"))</x:f>
      </x:c>
    </x:row>
    <x:row r="56" ht="27" customHeight="1">
      <x:c r="A56" s="9"/>
      <x:c r="B56" s="10"/>
      <x:c r="C56" s="7"/>
      <x:c r="D56" s="7"/>
      <x:c r="E56" s="7"/>
      <x:c r="F56" s="2"/>
      <x:c r="G56" s="8" t="str">
        <x:f>IF(COUNTA(A56:E56)=0,"",IF(OR(NOT(ISNUMBER(A56)),C56="",AND(D56&lt;&gt;"Pendiente",D56&lt;&gt;"Hecha",D56&lt;&gt;"Cancelada")),"Revisar datos",IF(OR(A56&lt;&gt;INT(A56),A56&lt;DATE(2000,1,1),A56&gt;DATE(2099,12,31)),"Revisar fecha",IF(COUNTA(B56)=0,"OK",IF(NOT(ISNUMBER(B56)),"Revisar hora",IF(OR(B56&lt;0,B56&gt;=1),"Revisar hora","OK"))))))</x:f>
      </x:c>
      <x:c r="H56" s="11" t="str">
        <x:f>IF(OR(G56&lt;&gt;"OK",D56="Cancelada"),"",A56*1000+COUNTIFS($A$5:A56,A56,$G$5:G56,"OK",$D$5:D56,"&lt;&gt;Cancelada"))</x:f>
      </x:c>
    </x:row>
    <x:row r="57" ht="27" customHeight="1">
      <x:c r="A57" s="9"/>
      <x:c r="B57" s="10"/>
      <x:c r="C57" s="7"/>
      <x:c r="D57" s="7"/>
      <x:c r="E57" s="7"/>
      <x:c r="F57" s="2"/>
      <x:c r="G57" s="8" t="str">
        <x:f>IF(COUNTA(A57:E57)=0,"",IF(OR(NOT(ISNUMBER(A57)),C57="",AND(D57&lt;&gt;"Pendiente",D57&lt;&gt;"Hecha",D57&lt;&gt;"Cancelada")),"Revisar datos",IF(OR(A57&lt;&gt;INT(A57),A57&lt;DATE(2000,1,1),A57&gt;DATE(2099,12,31)),"Revisar fecha",IF(COUNTA(B57)=0,"OK",IF(NOT(ISNUMBER(B57)),"Revisar hora",IF(OR(B57&lt;0,B57&gt;=1),"Revisar hora","OK"))))))</x:f>
      </x:c>
      <x:c r="H57" s="11" t="str">
        <x:f>IF(OR(G57&lt;&gt;"OK",D57="Cancelada"),"",A57*1000+COUNTIFS($A$5:A57,A57,$G$5:G57,"OK",$D$5:D57,"&lt;&gt;Cancelada"))</x:f>
      </x:c>
    </x:row>
    <x:row r="58" ht="27" customHeight="1">
      <x:c r="A58" s="9"/>
      <x:c r="B58" s="10"/>
      <x:c r="C58" s="7"/>
      <x:c r="D58" s="7"/>
      <x:c r="E58" s="7"/>
      <x:c r="F58" s="2"/>
      <x:c r="G58" s="8" t="str">
        <x:f>IF(COUNTA(A58:E58)=0,"",IF(OR(NOT(ISNUMBER(A58)),C58="",AND(D58&lt;&gt;"Pendiente",D58&lt;&gt;"Hecha",D58&lt;&gt;"Cancelada")),"Revisar datos",IF(OR(A58&lt;&gt;INT(A58),A58&lt;DATE(2000,1,1),A58&gt;DATE(2099,12,31)),"Revisar fecha",IF(COUNTA(B58)=0,"OK",IF(NOT(ISNUMBER(B58)),"Revisar hora",IF(OR(B58&lt;0,B58&gt;=1),"Revisar hora","OK"))))))</x:f>
      </x:c>
      <x:c r="H58" s="11" t="str">
        <x:f>IF(OR(G58&lt;&gt;"OK",D58="Cancelada"),"",A58*1000+COUNTIFS($A$5:A58,A58,$G$5:G58,"OK",$D$5:D58,"&lt;&gt;Cancelada"))</x:f>
      </x:c>
    </x:row>
    <x:row r="59" ht="27" customHeight="1">
      <x:c r="A59" s="9"/>
      <x:c r="B59" s="10"/>
      <x:c r="C59" s="7"/>
      <x:c r="D59" s="7"/>
      <x:c r="E59" s="7"/>
      <x:c r="F59" s="2"/>
      <x:c r="G59" s="8" t="str">
        <x:f>IF(COUNTA(A59:E59)=0,"",IF(OR(NOT(ISNUMBER(A59)),C59="",AND(D59&lt;&gt;"Pendiente",D59&lt;&gt;"Hecha",D59&lt;&gt;"Cancelada")),"Revisar datos",IF(OR(A59&lt;&gt;INT(A59),A59&lt;DATE(2000,1,1),A59&gt;DATE(2099,12,31)),"Revisar fecha",IF(COUNTA(B59)=0,"OK",IF(NOT(ISNUMBER(B59)),"Revisar hora",IF(OR(B59&lt;0,B59&gt;=1),"Revisar hora","OK"))))))</x:f>
      </x:c>
      <x:c r="H59" s="11" t="str">
        <x:f>IF(OR(G59&lt;&gt;"OK",D59="Cancelada"),"",A59*1000+COUNTIFS($A$5:A59,A59,$G$5:G59,"OK",$D$5:D59,"&lt;&gt;Cancelada"))</x:f>
      </x:c>
    </x:row>
    <x:row r="60" ht="27" customHeight="1">
      <x:c r="A60" s="9"/>
      <x:c r="B60" s="10"/>
      <x:c r="C60" s="7"/>
      <x:c r="D60" s="7"/>
      <x:c r="E60" s="7"/>
      <x:c r="F60" s="2"/>
      <x:c r="G60" s="8" t="str">
        <x:f>IF(COUNTA(A60:E60)=0,"",IF(OR(NOT(ISNUMBER(A60)),C60="",AND(D60&lt;&gt;"Pendiente",D60&lt;&gt;"Hecha",D60&lt;&gt;"Cancelada")),"Revisar datos",IF(OR(A60&lt;&gt;INT(A60),A60&lt;DATE(2000,1,1),A60&gt;DATE(2099,12,31)),"Revisar fecha",IF(COUNTA(B60)=0,"OK",IF(NOT(ISNUMBER(B60)),"Revisar hora",IF(OR(B60&lt;0,B60&gt;=1),"Revisar hora","OK"))))))</x:f>
      </x:c>
      <x:c r="H60" s="11" t="str">
        <x:f>IF(OR(G60&lt;&gt;"OK",D60="Cancelada"),"",A60*1000+COUNTIFS($A$5:A60,A60,$G$5:G60,"OK",$D$5:D60,"&lt;&gt;Cancelada"))</x:f>
      </x:c>
    </x:row>
    <x:row r="61" ht="27" customHeight="1">
      <x:c r="A61" s="9"/>
      <x:c r="B61" s="10"/>
      <x:c r="C61" s="7"/>
      <x:c r="D61" s="7"/>
      <x:c r="E61" s="7"/>
      <x:c r="F61" s="2"/>
      <x:c r="G61" s="8" t="str">
        <x:f>IF(COUNTA(A61:E61)=0,"",IF(OR(NOT(ISNUMBER(A61)),C61="",AND(D61&lt;&gt;"Pendiente",D61&lt;&gt;"Hecha",D61&lt;&gt;"Cancelada")),"Revisar datos",IF(OR(A61&lt;&gt;INT(A61),A61&lt;DATE(2000,1,1),A61&gt;DATE(2099,12,31)),"Revisar fecha",IF(COUNTA(B61)=0,"OK",IF(NOT(ISNUMBER(B61)),"Revisar hora",IF(OR(B61&lt;0,B61&gt;=1),"Revisar hora","OK"))))))</x:f>
      </x:c>
      <x:c r="H61" s="11" t="str">
        <x:f>IF(OR(G61&lt;&gt;"OK",D61="Cancelada"),"",A61*1000+COUNTIFS($A$5:A61,A61,$G$5:G61,"OK",$D$5:D61,"&lt;&gt;Cancelada"))</x:f>
      </x:c>
    </x:row>
    <x:row r="62" ht="27" customHeight="1">
      <x:c r="A62" s="9"/>
      <x:c r="B62" s="10"/>
      <x:c r="C62" s="7"/>
      <x:c r="D62" s="7"/>
      <x:c r="E62" s="7"/>
      <x:c r="F62" s="2"/>
      <x:c r="G62" s="8" t="str">
        <x:f>IF(COUNTA(A62:E62)=0,"",IF(OR(NOT(ISNUMBER(A62)),C62="",AND(D62&lt;&gt;"Pendiente",D62&lt;&gt;"Hecha",D62&lt;&gt;"Cancelada")),"Revisar datos",IF(OR(A62&lt;&gt;INT(A62),A62&lt;DATE(2000,1,1),A62&gt;DATE(2099,12,31)),"Revisar fecha",IF(COUNTA(B62)=0,"OK",IF(NOT(ISNUMBER(B62)),"Revisar hora",IF(OR(B62&lt;0,B62&gt;=1),"Revisar hora","OK"))))))</x:f>
      </x:c>
      <x:c r="H62" s="11" t="str">
        <x:f>IF(OR(G62&lt;&gt;"OK",D62="Cancelada"),"",A62*1000+COUNTIFS($A$5:A62,A62,$G$5:G62,"OK",$D$5:D62,"&lt;&gt;Cancelada"))</x:f>
      </x:c>
    </x:row>
    <x:row r="63" ht="27" customHeight="1">
      <x:c r="A63" s="9"/>
      <x:c r="B63" s="10"/>
      <x:c r="C63" s="7"/>
      <x:c r="D63" s="7"/>
      <x:c r="E63" s="7"/>
      <x:c r="F63" s="2"/>
      <x:c r="G63" s="8" t="str">
        <x:f>IF(COUNTA(A63:E63)=0,"",IF(OR(NOT(ISNUMBER(A63)),C63="",AND(D63&lt;&gt;"Pendiente",D63&lt;&gt;"Hecha",D63&lt;&gt;"Cancelada")),"Revisar datos",IF(OR(A63&lt;&gt;INT(A63),A63&lt;DATE(2000,1,1),A63&gt;DATE(2099,12,31)),"Revisar fecha",IF(COUNTA(B63)=0,"OK",IF(NOT(ISNUMBER(B63)),"Revisar hora",IF(OR(B63&lt;0,B63&gt;=1),"Revisar hora","OK"))))))</x:f>
      </x:c>
      <x:c r="H63" s="11" t="str">
        <x:f>IF(OR(G63&lt;&gt;"OK",D63="Cancelada"),"",A63*1000+COUNTIFS($A$5:A63,A63,$G$5:G63,"OK",$D$5:D63,"&lt;&gt;Cancelada"))</x:f>
      </x:c>
    </x:row>
    <x:row r="64" ht="27" customHeight="1">
      <x:c r="A64" s="9"/>
      <x:c r="B64" s="10"/>
      <x:c r="C64" s="7"/>
      <x:c r="D64" s="7"/>
      <x:c r="E64" s="7"/>
      <x:c r="F64" s="2"/>
      <x:c r="G64" s="8" t="str">
        <x:f>IF(COUNTA(A64:E64)=0,"",IF(OR(NOT(ISNUMBER(A64)),C64="",AND(D64&lt;&gt;"Pendiente",D64&lt;&gt;"Hecha",D64&lt;&gt;"Cancelada")),"Revisar datos",IF(OR(A64&lt;&gt;INT(A64),A64&lt;DATE(2000,1,1),A64&gt;DATE(2099,12,31)),"Revisar fecha",IF(COUNTA(B64)=0,"OK",IF(NOT(ISNUMBER(B64)),"Revisar hora",IF(OR(B64&lt;0,B64&gt;=1),"Revisar hora","OK"))))))</x:f>
      </x:c>
      <x:c r="H64" s="11" t="str">
        <x:f>IF(OR(G64&lt;&gt;"OK",D64="Cancelada"),"",A64*1000+COUNTIFS($A$5:A64,A64,$G$5:G64,"OK",$D$5:D64,"&lt;&gt;Cancelada"))</x:f>
      </x:c>
    </x:row>
    <x:row r="65" ht="27" customHeight="1">
      <x:c r="A65" s="9"/>
      <x:c r="B65" s="10"/>
      <x:c r="C65" s="7"/>
      <x:c r="D65" s="7"/>
      <x:c r="E65" s="7"/>
      <x:c r="F65" s="2"/>
      <x:c r="G65" s="8" t="str">
        <x:f>IF(COUNTA(A65:E65)=0,"",IF(OR(NOT(ISNUMBER(A65)),C65="",AND(D65&lt;&gt;"Pendiente",D65&lt;&gt;"Hecha",D65&lt;&gt;"Cancelada")),"Revisar datos",IF(OR(A65&lt;&gt;INT(A65),A65&lt;DATE(2000,1,1),A65&gt;DATE(2099,12,31)),"Revisar fecha",IF(COUNTA(B65)=0,"OK",IF(NOT(ISNUMBER(B65)),"Revisar hora",IF(OR(B65&lt;0,B65&gt;=1),"Revisar hora","OK"))))))</x:f>
      </x:c>
      <x:c r="H65" s="11" t="str">
        <x:f>IF(OR(G65&lt;&gt;"OK",D65="Cancelada"),"",A65*1000+COUNTIFS($A$5:A65,A65,$G$5:G65,"OK",$D$5:D65,"&lt;&gt;Cancelada"))</x:f>
      </x:c>
    </x:row>
    <x:row r="66" ht="27" customHeight="1">
      <x:c r="A66" s="9"/>
      <x:c r="B66" s="10"/>
      <x:c r="C66" s="7"/>
      <x:c r="D66" s="7"/>
      <x:c r="E66" s="7"/>
      <x:c r="F66" s="2"/>
      <x:c r="G66" s="8" t="str">
        <x:f>IF(COUNTA(A66:E66)=0,"",IF(OR(NOT(ISNUMBER(A66)),C66="",AND(D66&lt;&gt;"Pendiente",D66&lt;&gt;"Hecha",D66&lt;&gt;"Cancelada")),"Revisar datos",IF(OR(A66&lt;&gt;INT(A66),A66&lt;DATE(2000,1,1),A66&gt;DATE(2099,12,31)),"Revisar fecha",IF(COUNTA(B66)=0,"OK",IF(NOT(ISNUMBER(B66)),"Revisar hora",IF(OR(B66&lt;0,B66&gt;=1),"Revisar hora","OK"))))))</x:f>
      </x:c>
      <x:c r="H66" s="11" t="str">
        <x:f>IF(OR(G66&lt;&gt;"OK",D66="Cancelada"),"",A66*1000+COUNTIFS($A$5:A66,A66,$G$5:G66,"OK",$D$5:D66,"&lt;&gt;Cancelada"))</x:f>
      </x:c>
    </x:row>
    <x:row r="67" ht="27" customHeight="1">
      <x:c r="A67" s="9"/>
      <x:c r="B67" s="10"/>
      <x:c r="C67" s="7"/>
      <x:c r="D67" s="7"/>
      <x:c r="E67" s="7"/>
      <x:c r="F67" s="2"/>
      <x:c r="G67" s="8" t="str">
        <x:f>IF(COUNTA(A67:E67)=0,"",IF(OR(NOT(ISNUMBER(A67)),C67="",AND(D67&lt;&gt;"Pendiente",D67&lt;&gt;"Hecha",D67&lt;&gt;"Cancelada")),"Revisar datos",IF(OR(A67&lt;&gt;INT(A67),A67&lt;DATE(2000,1,1),A67&gt;DATE(2099,12,31)),"Revisar fecha",IF(COUNTA(B67)=0,"OK",IF(NOT(ISNUMBER(B67)),"Revisar hora",IF(OR(B67&lt;0,B67&gt;=1),"Revisar hora","OK"))))))</x:f>
      </x:c>
      <x:c r="H67" s="11" t="str">
        <x:f>IF(OR(G67&lt;&gt;"OK",D67="Cancelada"),"",A67*1000+COUNTIFS($A$5:A67,A67,$G$5:G67,"OK",$D$5:D67,"&lt;&gt;Cancelada"))</x:f>
      </x:c>
    </x:row>
    <x:row r="68" ht="27" customHeight="1">
      <x:c r="A68" s="9"/>
      <x:c r="B68" s="10"/>
      <x:c r="C68" s="7"/>
      <x:c r="D68" s="7"/>
      <x:c r="E68" s="7"/>
      <x:c r="F68" s="2"/>
      <x:c r="G68" s="8" t="str">
        <x:f>IF(COUNTA(A68:E68)=0,"",IF(OR(NOT(ISNUMBER(A68)),C68="",AND(D68&lt;&gt;"Pendiente",D68&lt;&gt;"Hecha",D68&lt;&gt;"Cancelada")),"Revisar datos",IF(OR(A68&lt;&gt;INT(A68),A68&lt;DATE(2000,1,1),A68&gt;DATE(2099,12,31)),"Revisar fecha",IF(COUNTA(B68)=0,"OK",IF(NOT(ISNUMBER(B68)),"Revisar hora",IF(OR(B68&lt;0,B68&gt;=1),"Revisar hora","OK"))))))</x:f>
      </x:c>
      <x:c r="H68" s="11" t="str">
        <x:f>IF(OR(G68&lt;&gt;"OK",D68="Cancelada"),"",A68*1000+COUNTIFS($A$5:A68,A68,$G$5:G68,"OK",$D$5:D68,"&lt;&gt;Cancelada"))</x:f>
      </x:c>
    </x:row>
    <x:row r="69" ht="27" customHeight="1">
      <x:c r="A69" s="9"/>
      <x:c r="B69" s="10"/>
      <x:c r="C69" s="7"/>
      <x:c r="D69" s="7"/>
      <x:c r="E69" s="7"/>
      <x:c r="F69" s="2"/>
      <x:c r="G69" s="8" t="str">
        <x:f>IF(COUNTA(A69:E69)=0,"",IF(OR(NOT(ISNUMBER(A69)),C69="",AND(D69&lt;&gt;"Pendiente",D69&lt;&gt;"Hecha",D69&lt;&gt;"Cancelada")),"Revisar datos",IF(OR(A69&lt;&gt;INT(A69),A69&lt;DATE(2000,1,1),A69&gt;DATE(2099,12,31)),"Revisar fecha",IF(COUNTA(B69)=0,"OK",IF(NOT(ISNUMBER(B69)),"Revisar hora",IF(OR(B69&lt;0,B69&gt;=1),"Revisar hora","OK"))))))</x:f>
      </x:c>
      <x:c r="H69" s="11" t="str">
        <x:f>IF(OR(G69&lt;&gt;"OK",D69="Cancelada"),"",A69*1000+COUNTIFS($A$5:A69,A69,$G$5:G69,"OK",$D$5:D69,"&lt;&gt;Cancelada"))</x:f>
      </x:c>
    </x:row>
    <x:row r="70" ht="27" customHeight="1">
      <x:c r="A70" s="9"/>
      <x:c r="B70" s="10"/>
      <x:c r="C70" s="7"/>
      <x:c r="D70" s="7"/>
      <x:c r="E70" s="7"/>
      <x:c r="F70" s="2"/>
      <x:c r="G70" s="8" t="str">
        <x:f>IF(COUNTA(A70:E70)=0,"",IF(OR(NOT(ISNUMBER(A70)),C70="",AND(D70&lt;&gt;"Pendiente",D70&lt;&gt;"Hecha",D70&lt;&gt;"Cancelada")),"Revisar datos",IF(OR(A70&lt;&gt;INT(A70),A70&lt;DATE(2000,1,1),A70&gt;DATE(2099,12,31)),"Revisar fecha",IF(COUNTA(B70)=0,"OK",IF(NOT(ISNUMBER(B70)),"Revisar hora",IF(OR(B70&lt;0,B70&gt;=1),"Revisar hora","OK"))))))</x:f>
      </x:c>
      <x:c r="H70" s="11" t="str">
        <x:f>IF(OR(G70&lt;&gt;"OK",D70="Cancelada"),"",A70*1000+COUNTIFS($A$5:A70,A70,$G$5:G70,"OK",$D$5:D70,"&lt;&gt;Cancelada"))</x:f>
      </x:c>
    </x:row>
    <x:row r="71" ht="27" customHeight="1">
      <x:c r="A71" s="9"/>
      <x:c r="B71" s="10"/>
      <x:c r="C71" s="7"/>
      <x:c r="D71" s="7"/>
      <x:c r="E71" s="7"/>
      <x:c r="F71" s="2"/>
      <x:c r="G71" s="8" t="str">
        <x:f>IF(COUNTA(A71:E71)=0,"",IF(OR(NOT(ISNUMBER(A71)),C71="",AND(D71&lt;&gt;"Pendiente",D71&lt;&gt;"Hecha",D71&lt;&gt;"Cancelada")),"Revisar datos",IF(OR(A71&lt;&gt;INT(A71),A71&lt;DATE(2000,1,1),A71&gt;DATE(2099,12,31)),"Revisar fecha",IF(COUNTA(B71)=0,"OK",IF(NOT(ISNUMBER(B71)),"Revisar hora",IF(OR(B71&lt;0,B71&gt;=1),"Revisar hora","OK"))))))</x:f>
      </x:c>
      <x:c r="H71" s="11" t="str">
        <x:f>IF(OR(G71&lt;&gt;"OK",D71="Cancelada"),"",A71*1000+COUNTIFS($A$5:A71,A71,$G$5:G71,"OK",$D$5:D71,"&lt;&gt;Cancelada"))</x:f>
      </x:c>
    </x:row>
    <x:row r="72" ht="27" customHeight="1">
      <x:c r="A72" s="9"/>
      <x:c r="B72" s="10"/>
      <x:c r="C72" s="7"/>
      <x:c r="D72" s="7"/>
      <x:c r="E72" s="7"/>
      <x:c r="F72" s="2"/>
      <x:c r="G72" s="8" t="str">
        <x:f>IF(COUNTA(A72:E72)=0,"",IF(OR(NOT(ISNUMBER(A72)),C72="",AND(D72&lt;&gt;"Pendiente",D72&lt;&gt;"Hecha",D72&lt;&gt;"Cancelada")),"Revisar datos",IF(OR(A72&lt;&gt;INT(A72),A72&lt;DATE(2000,1,1),A72&gt;DATE(2099,12,31)),"Revisar fecha",IF(COUNTA(B72)=0,"OK",IF(NOT(ISNUMBER(B72)),"Revisar hora",IF(OR(B72&lt;0,B72&gt;=1),"Revisar hora","OK"))))))</x:f>
      </x:c>
      <x:c r="H72" s="11" t="str">
        <x:f>IF(OR(G72&lt;&gt;"OK",D72="Cancelada"),"",A72*1000+COUNTIFS($A$5:A72,A72,$G$5:G72,"OK",$D$5:D72,"&lt;&gt;Cancelada"))</x:f>
      </x:c>
    </x:row>
    <x:row r="73" ht="27" customHeight="1">
      <x:c r="A73" s="9"/>
      <x:c r="B73" s="10"/>
      <x:c r="C73" s="7"/>
      <x:c r="D73" s="7"/>
      <x:c r="E73" s="7"/>
      <x:c r="F73" s="2"/>
      <x:c r="G73" s="8" t="str">
        <x:f>IF(COUNTA(A73:E73)=0,"",IF(OR(NOT(ISNUMBER(A73)),C73="",AND(D73&lt;&gt;"Pendiente",D73&lt;&gt;"Hecha",D73&lt;&gt;"Cancelada")),"Revisar datos",IF(OR(A73&lt;&gt;INT(A73),A73&lt;DATE(2000,1,1),A73&gt;DATE(2099,12,31)),"Revisar fecha",IF(COUNTA(B73)=0,"OK",IF(NOT(ISNUMBER(B73)),"Revisar hora",IF(OR(B73&lt;0,B73&gt;=1),"Revisar hora","OK"))))))</x:f>
      </x:c>
      <x:c r="H73" s="11" t="str">
        <x:f>IF(OR(G73&lt;&gt;"OK",D73="Cancelada"),"",A73*1000+COUNTIFS($A$5:A73,A73,$G$5:G73,"OK",$D$5:D73,"&lt;&gt;Cancelada"))</x:f>
      </x:c>
    </x:row>
    <x:row r="74" ht="27" customHeight="1">
      <x:c r="A74" s="9"/>
      <x:c r="B74" s="10"/>
      <x:c r="C74" s="7"/>
      <x:c r="D74" s="7"/>
      <x:c r="E74" s="7"/>
      <x:c r="F74" s="2"/>
      <x:c r="G74" s="8" t="str">
        <x:f>IF(COUNTA(A74:E74)=0,"",IF(OR(NOT(ISNUMBER(A74)),C74="",AND(D74&lt;&gt;"Pendiente",D74&lt;&gt;"Hecha",D74&lt;&gt;"Cancelada")),"Revisar datos",IF(OR(A74&lt;&gt;INT(A74),A74&lt;DATE(2000,1,1),A74&gt;DATE(2099,12,31)),"Revisar fecha",IF(COUNTA(B74)=0,"OK",IF(NOT(ISNUMBER(B74)),"Revisar hora",IF(OR(B74&lt;0,B74&gt;=1),"Revisar hora","OK"))))))</x:f>
      </x:c>
      <x:c r="H74" s="11" t="str">
        <x:f>IF(OR(G74&lt;&gt;"OK",D74="Cancelada"),"",A74*1000+COUNTIFS($A$5:A74,A74,$G$5:G74,"OK",$D$5:D74,"&lt;&gt;Cancelada"))</x:f>
      </x:c>
    </x:row>
    <x:row r="75" ht="27" customHeight="1">
      <x:c r="A75" s="9"/>
      <x:c r="B75" s="10"/>
      <x:c r="C75" s="7"/>
      <x:c r="D75" s="7"/>
      <x:c r="E75" s="7"/>
      <x:c r="F75" s="2"/>
      <x:c r="G75" s="8" t="str">
        <x:f>IF(COUNTA(A75:E75)=0,"",IF(OR(NOT(ISNUMBER(A75)),C75="",AND(D75&lt;&gt;"Pendiente",D75&lt;&gt;"Hecha",D75&lt;&gt;"Cancelada")),"Revisar datos",IF(OR(A75&lt;&gt;INT(A75),A75&lt;DATE(2000,1,1),A75&gt;DATE(2099,12,31)),"Revisar fecha",IF(COUNTA(B75)=0,"OK",IF(NOT(ISNUMBER(B75)),"Revisar hora",IF(OR(B75&lt;0,B75&gt;=1),"Revisar hora","OK"))))))</x:f>
      </x:c>
      <x:c r="H75" s="11" t="str">
        <x:f>IF(OR(G75&lt;&gt;"OK",D75="Cancelada"),"",A75*1000+COUNTIFS($A$5:A75,A75,$G$5:G75,"OK",$D$5:D75,"&lt;&gt;Cancelada"))</x:f>
      </x:c>
    </x:row>
    <x:row r="76" ht="27" customHeight="1">
      <x:c r="A76" s="9"/>
      <x:c r="B76" s="10"/>
      <x:c r="C76" s="7"/>
      <x:c r="D76" s="7"/>
      <x:c r="E76" s="7"/>
      <x:c r="F76" s="2"/>
      <x:c r="G76" s="8" t="str">
        <x:f>IF(COUNTA(A76:E76)=0,"",IF(OR(NOT(ISNUMBER(A76)),C76="",AND(D76&lt;&gt;"Pendiente",D76&lt;&gt;"Hecha",D76&lt;&gt;"Cancelada")),"Revisar datos",IF(OR(A76&lt;&gt;INT(A76),A76&lt;DATE(2000,1,1),A76&gt;DATE(2099,12,31)),"Revisar fecha",IF(COUNTA(B76)=0,"OK",IF(NOT(ISNUMBER(B76)),"Revisar hora",IF(OR(B76&lt;0,B76&gt;=1),"Revisar hora","OK"))))))</x:f>
      </x:c>
      <x:c r="H76" s="11" t="str">
        <x:f>IF(OR(G76&lt;&gt;"OK",D76="Cancelada"),"",A76*1000+COUNTIFS($A$5:A76,A76,$G$5:G76,"OK",$D$5:D76,"&lt;&gt;Cancelada"))</x:f>
      </x:c>
    </x:row>
    <x:row r="77" ht="27" customHeight="1">
      <x:c r="A77" s="9"/>
      <x:c r="B77" s="10"/>
      <x:c r="C77" s="7"/>
      <x:c r="D77" s="7"/>
      <x:c r="E77" s="7"/>
      <x:c r="F77" s="2"/>
      <x:c r="G77" s="8" t="str">
        <x:f>IF(COUNTA(A77:E77)=0,"",IF(OR(NOT(ISNUMBER(A77)),C77="",AND(D77&lt;&gt;"Pendiente",D77&lt;&gt;"Hecha",D77&lt;&gt;"Cancelada")),"Revisar datos",IF(OR(A77&lt;&gt;INT(A77),A77&lt;DATE(2000,1,1),A77&gt;DATE(2099,12,31)),"Revisar fecha",IF(COUNTA(B77)=0,"OK",IF(NOT(ISNUMBER(B77)),"Revisar hora",IF(OR(B77&lt;0,B77&gt;=1),"Revisar hora","OK"))))))</x:f>
      </x:c>
      <x:c r="H77" s="11" t="str">
        <x:f>IF(OR(G77&lt;&gt;"OK",D77="Cancelada"),"",A77*1000+COUNTIFS($A$5:A77,A77,$G$5:G77,"OK",$D$5:D77,"&lt;&gt;Cancelada"))</x:f>
      </x:c>
    </x:row>
    <x:row r="78" ht="27" customHeight="1">
      <x:c r="A78" s="9"/>
      <x:c r="B78" s="10"/>
      <x:c r="C78" s="7"/>
      <x:c r="D78" s="7"/>
      <x:c r="E78" s="7"/>
      <x:c r="F78" s="2"/>
      <x:c r="G78" s="8" t="str">
        <x:f>IF(COUNTA(A78:E78)=0,"",IF(OR(NOT(ISNUMBER(A78)),C78="",AND(D78&lt;&gt;"Pendiente",D78&lt;&gt;"Hecha",D78&lt;&gt;"Cancelada")),"Revisar datos",IF(OR(A78&lt;&gt;INT(A78),A78&lt;DATE(2000,1,1),A78&gt;DATE(2099,12,31)),"Revisar fecha",IF(COUNTA(B78)=0,"OK",IF(NOT(ISNUMBER(B78)),"Revisar hora",IF(OR(B78&lt;0,B78&gt;=1),"Revisar hora","OK"))))))</x:f>
      </x:c>
      <x:c r="H78" s="11" t="str">
        <x:f>IF(OR(G78&lt;&gt;"OK",D78="Cancelada"),"",A78*1000+COUNTIFS($A$5:A78,A78,$G$5:G78,"OK",$D$5:D78,"&lt;&gt;Cancelada"))</x:f>
      </x:c>
    </x:row>
    <x:row r="79" ht="27" customHeight="1">
      <x:c r="A79" s="9"/>
      <x:c r="B79" s="10"/>
      <x:c r="C79" s="7"/>
      <x:c r="D79" s="7"/>
      <x:c r="E79" s="7"/>
      <x:c r="F79" s="2"/>
      <x:c r="G79" s="8" t="str">
        <x:f>IF(COUNTA(A79:E79)=0,"",IF(OR(NOT(ISNUMBER(A79)),C79="",AND(D79&lt;&gt;"Pendiente",D79&lt;&gt;"Hecha",D79&lt;&gt;"Cancelada")),"Revisar datos",IF(OR(A79&lt;&gt;INT(A79),A79&lt;DATE(2000,1,1),A79&gt;DATE(2099,12,31)),"Revisar fecha",IF(COUNTA(B79)=0,"OK",IF(NOT(ISNUMBER(B79)),"Revisar hora",IF(OR(B79&lt;0,B79&gt;=1),"Revisar hora","OK"))))))</x:f>
      </x:c>
      <x:c r="H79" s="11" t="str">
        <x:f>IF(OR(G79&lt;&gt;"OK",D79="Cancelada"),"",A79*1000+COUNTIFS($A$5:A79,A79,$G$5:G79,"OK",$D$5:D79,"&lt;&gt;Cancelada"))</x:f>
      </x:c>
    </x:row>
    <x:row r="80" ht="27" customHeight="1">
      <x:c r="A80" s="9"/>
      <x:c r="B80" s="10"/>
      <x:c r="C80" s="7"/>
      <x:c r="D80" s="7"/>
      <x:c r="E80" s="7"/>
      <x:c r="F80" s="2"/>
      <x:c r="G80" s="8" t="str">
        <x:f>IF(COUNTA(A80:E80)=0,"",IF(OR(NOT(ISNUMBER(A80)),C80="",AND(D80&lt;&gt;"Pendiente",D80&lt;&gt;"Hecha",D80&lt;&gt;"Cancelada")),"Revisar datos",IF(OR(A80&lt;&gt;INT(A80),A80&lt;DATE(2000,1,1),A80&gt;DATE(2099,12,31)),"Revisar fecha",IF(COUNTA(B80)=0,"OK",IF(NOT(ISNUMBER(B80)),"Revisar hora",IF(OR(B80&lt;0,B80&gt;=1),"Revisar hora","OK"))))))</x:f>
      </x:c>
      <x:c r="H80" s="11" t="str">
        <x:f>IF(OR(G80&lt;&gt;"OK",D80="Cancelada"),"",A80*1000+COUNTIFS($A$5:A80,A80,$G$5:G80,"OK",$D$5:D80,"&lt;&gt;Cancelada"))</x:f>
      </x:c>
    </x:row>
    <x:row r="81" ht="27" customHeight="1">
      <x:c r="A81" s="9"/>
      <x:c r="B81" s="10"/>
      <x:c r="C81" s="7"/>
      <x:c r="D81" s="7"/>
      <x:c r="E81" s="7"/>
      <x:c r="F81" s="2"/>
      <x:c r="G81" s="8" t="str">
        <x:f>IF(COUNTA(A81:E81)=0,"",IF(OR(NOT(ISNUMBER(A81)),C81="",AND(D81&lt;&gt;"Pendiente",D81&lt;&gt;"Hecha",D81&lt;&gt;"Cancelada")),"Revisar datos",IF(OR(A81&lt;&gt;INT(A81),A81&lt;DATE(2000,1,1),A81&gt;DATE(2099,12,31)),"Revisar fecha",IF(COUNTA(B81)=0,"OK",IF(NOT(ISNUMBER(B81)),"Revisar hora",IF(OR(B81&lt;0,B81&gt;=1),"Revisar hora","OK"))))))</x:f>
      </x:c>
      <x:c r="H81" s="11" t="str">
        <x:f>IF(OR(G81&lt;&gt;"OK",D81="Cancelada"),"",A81*1000+COUNTIFS($A$5:A81,A81,$G$5:G81,"OK",$D$5:D81,"&lt;&gt;Cancelada"))</x:f>
      </x:c>
    </x:row>
    <x:row r="82" ht="27" customHeight="1">
      <x:c r="A82" s="9"/>
      <x:c r="B82" s="10"/>
      <x:c r="C82" s="7"/>
      <x:c r="D82" s="7"/>
      <x:c r="E82" s="7"/>
      <x:c r="F82" s="2"/>
      <x:c r="G82" s="8" t="str">
        <x:f>IF(COUNTA(A82:E82)=0,"",IF(OR(NOT(ISNUMBER(A82)),C82="",AND(D82&lt;&gt;"Pendiente",D82&lt;&gt;"Hecha",D82&lt;&gt;"Cancelada")),"Revisar datos",IF(OR(A82&lt;&gt;INT(A82),A82&lt;DATE(2000,1,1),A82&gt;DATE(2099,12,31)),"Revisar fecha",IF(COUNTA(B82)=0,"OK",IF(NOT(ISNUMBER(B82)),"Revisar hora",IF(OR(B82&lt;0,B82&gt;=1),"Revisar hora","OK"))))))</x:f>
      </x:c>
      <x:c r="H82" s="11" t="str">
        <x:f>IF(OR(G82&lt;&gt;"OK",D82="Cancelada"),"",A82*1000+COUNTIFS($A$5:A82,A82,$G$5:G82,"OK",$D$5:D82,"&lt;&gt;Cancelada"))</x:f>
      </x:c>
    </x:row>
    <x:row r="83" ht="27" customHeight="1">
      <x:c r="A83" s="9"/>
      <x:c r="B83" s="10"/>
      <x:c r="C83" s="7"/>
      <x:c r="D83" s="7"/>
      <x:c r="E83" s="7"/>
      <x:c r="F83" s="2"/>
      <x:c r="G83" s="8" t="str">
        <x:f>IF(COUNTA(A83:E83)=0,"",IF(OR(NOT(ISNUMBER(A83)),C83="",AND(D83&lt;&gt;"Pendiente",D83&lt;&gt;"Hecha",D83&lt;&gt;"Cancelada")),"Revisar datos",IF(OR(A83&lt;&gt;INT(A83),A83&lt;DATE(2000,1,1),A83&gt;DATE(2099,12,31)),"Revisar fecha",IF(COUNTA(B83)=0,"OK",IF(NOT(ISNUMBER(B83)),"Revisar hora",IF(OR(B83&lt;0,B83&gt;=1),"Revisar hora","OK"))))))</x:f>
      </x:c>
      <x:c r="H83" s="11" t="str">
        <x:f>IF(OR(G83&lt;&gt;"OK",D83="Cancelada"),"",A83*1000+COUNTIFS($A$5:A83,A83,$G$5:G83,"OK",$D$5:D83,"&lt;&gt;Cancelada"))</x:f>
      </x:c>
    </x:row>
    <x:row r="84" ht="27" customHeight="1">
      <x:c r="A84" s="9"/>
      <x:c r="B84" s="10"/>
      <x:c r="C84" s="7"/>
      <x:c r="D84" s="7"/>
      <x:c r="E84" s="7"/>
      <x:c r="F84" s="2"/>
      <x:c r="G84" s="8" t="str">
        <x:f>IF(COUNTA(A84:E84)=0,"",IF(OR(NOT(ISNUMBER(A84)),C84="",AND(D84&lt;&gt;"Pendiente",D84&lt;&gt;"Hecha",D84&lt;&gt;"Cancelada")),"Revisar datos",IF(OR(A84&lt;&gt;INT(A84),A84&lt;DATE(2000,1,1),A84&gt;DATE(2099,12,31)),"Revisar fecha",IF(COUNTA(B84)=0,"OK",IF(NOT(ISNUMBER(B84)),"Revisar hora",IF(OR(B84&lt;0,B84&gt;=1),"Revisar hora","OK"))))))</x:f>
      </x:c>
      <x:c r="H84" s="11" t="str">
        <x:f>IF(OR(G84&lt;&gt;"OK",D84="Cancelada"),"",A84*1000+COUNTIFS($A$5:A84,A84,$G$5:G84,"OK",$D$5:D84,"&lt;&gt;Cancelada"))</x:f>
      </x:c>
    </x:row>
    <x:row r="85" ht="27" customHeight="1">
      <x:c r="A85" s="9"/>
      <x:c r="B85" s="10"/>
      <x:c r="C85" s="7"/>
      <x:c r="D85" s="7"/>
      <x:c r="E85" s="7"/>
      <x:c r="F85" s="2"/>
      <x:c r="G85" s="8" t="str">
        <x:f>IF(COUNTA(A85:E85)=0,"",IF(OR(NOT(ISNUMBER(A85)),C85="",AND(D85&lt;&gt;"Pendiente",D85&lt;&gt;"Hecha",D85&lt;&gt;"Cancelada")),"Revisar datos",IF(OR(A85&lt;&gt;INT(A85),A85&lt;DATE(2000,1,1),A85&gt;DATE(2099,12,31)),"Revisar fecha",IF(COUNTA(B85)=0,"OK",IF(NOT(ISNUMBER(B85)),"Revisar hora",IF(OR(B85&lt;0,B85&gt;=1),"Revisar hora","OK"))))))</x:f>
      </x:c>
      <x:c r="H85" s="11" t="str">
        <x:f>IF(OR(G85&lt;&gt;"OK",D85="Cancelada"),"",A85*1000+COUNTIFS($A$5:A85,A85,$G$5:G85,"OK",$D$5:D85,"&lt;&gt;Cancelada"))</x:f>
      </x:c>
    </x:row>
    <x:row r="86" ht="27" customHeight="1">
      <x:c r="A86" s="9"/>
      <x:c r="B86" s="10"/>
      <x:c r="C86" s="7"/>
      <x:c r="D86" s="7"/>
      <x:c r="E86" s="7"/>
      <x:c r="F86" s="2"/>
      <x:c r="G86" s="8" t="str">
        <x:f>IF(COUNTA(A86:E86)=0,"",IF(OR(NOT(ISNUMBER(A86)),C86="",AND(D86&lt;&gt;"Pendiente",D86&lt;&gt;"Hecha",D86&lt;&gt;"Cancelada")),"Revisar datos",IF(OR(A86&lt;&gt;INT(A86),A86&lt;DATE(2000,1,1),A86&gt;DATE(2099,12,31)),"Revisar fecha",IF(COUNTA(B86)=0,"OK",IF(NOT(ISNUMBER(B86)),"Revisar hora",IF(OR(B86&lt;0,B86&gt;=1),"Revisar hora","OK"))))))</x:f>
      </x:c>
      <x:c r="H86" s="11" t="str">
        <x:f>IF(OR(G86&lt;&gt;"OK",D86="Cancelada"),"",A86*1000+COUNTIFS($A$5:A86,A86,$G$5:G86,"OK",$D$5:D86,"&lt;&gt;Cancelada"))</x:f>
      </x:c>
    </x:row>
    <x:row r="87" ht="27" customHeight="1">
      <x:c r="A87" s="9"/>
      <x:c r="B87" s="10"/>
      <x:c r="C87" s="7"/>
      <x:c r="D87" s="7"/>
      <x:c r="E87" s="7"/>
      <x:c r="F87" s="2"/>
      <x:c r="G87" s="8" t="str">
        <x:f>IF(COUNTA(A87:E87)=0,"",IF(OR(NOT(ISNUMBER(A87)),C87="",AND(D87&lt;&gt;"Pendiente",D87&lt;&gt;"Hecha",D87&lt;&gt;"Cancelada")),"Revisar datos",IF(OR(A87&lt;&gt;INT(A87),A87&lt;DATE(2000,1,1),A87&gt;DATE(2099,12,31)),"Revisar fecha",IF(COUNTA(B87)=0,"OK",IF(NOT(ISNUMBER(B87)),"Revisar hora",IF(OR(B87&lt;0,B87&gt;=1),"Revisar hora","OK"))))))</x:f>
      </x:c>
      <x:c r="H87" s="11" t="str">
        <x:f>IF(OR(G87&lt;&gt;"OK",D87="Cancelada"),"",A87*1000+COUNTIFS($A$5:A87,A87,$G$5:G87,"OK",$D$5:D87,"&lt;&gt;Cancelada"))</x:f>
      </x:c>
    </x:row>
    <x:row r="88" ht="27" customHeight="1">
      <x:c r="A88" s="9"/>
      <x:c r="B88" s="10"/>
      <x:c r="C88" s="7"/>
      <x:c r="D88" s="7"/>
      <x:c r="E88" s="7"/>
      <x:c r="F88" s="2"/>
      <x:c r="G88" s="8" t="str">
        <x:f>IF(COUNTA(A88:E88)=0,"",IF(OR(NOT(ISNUMBER(A88)),C88="",AND(D88&lt;&gt;"Pendiente",D88&lt;&gt;"Hecha",D88&lt;&gt;"Cancelada")),"Revisar datos",IF(OR(A88&lt;&gt;INT(A88),A88&lt;DATE(2000,1,1),A88&gt;DATE(2099,12,31)),"Revisar fecha",IF(COUNTA(B88)=0,"OK",IF(NOT(ISNUMBER(B88)),"Revisar hora",IF(OR(B88&lt;0,B88&gt;=1),"Revisar hora","OK"))))))</x:f>
      </x:c>
      <x:c r="H88" s="11" t="str">
        <x:f>IF(OR(G88&lt;&gt;"OK",D88="Cancelada"),"",A88*1000+COUNTIFS($A$5:A88,A88,$G$5:G88,"OK",$D$5:D88,"&lt;&gt;Cancelada"))</x:f>
      </x:c>
    </x:row>
    <x:row r="89" ht="27" customHeight="1">
      <x:c r="A89" s="9"/>
      <x:c r="B89" s="10"/>
      <x:c r="C89" s="7"/>
      <x:c r="D89" s="7"/>
      <x:c r="E89" s="7"/>
      <x:c r="F89" s="2"/>
      <x:c r="G89" s="8" t="str">
        <x:f>IF(COUNTA(A89:E89)=0,"",IF(OR(NOT(ISNUMBER(A89)),C89="",AND(D89&lt;&gt;"Pendiente",D89&lt;&gt;"Hecha",D89&lt;&gt;"Cancelada")),"Revisar datos",IF(OR(A89&lt;&gt;INT(A89),A89&lt;DATE(2000,1,1),A89&gt;DATE(2099,12,31)),"Revisar fecha",IF(COUNTA(B89)=0,"OK",IF(NOT(ISNUMBER(B89)),"Revisar hora",IF(OR(B89&lt;0,B89&gt;=1),"Revisar hora","OK"))))))</x:f>
      </x:c>
      <x:c r="H89" s="11" t="str">
        <x:f>IF(OR(G89&lt;&gt;"OK",D89="Cancelada"),"",A89*1000+COUNTIFS($A$5:A89,A89,$G$5:G89,"OK",$D$5:D89,"&lt;&gt;Cancelada"))</x:f>
      </x:c>
    </x:row>
    <x:row r="90" ht="27" customHeight="1">
      <x:c r="A90" s="9"/>
      <x:c r="B90" s="10"/>
      <x:c r="C90" s="7"/>
      <x:c r="D90" s="7"/>
      <x:c r="E90" s="7"/>
      <x:c r="F90" s="2"/>
      <x:c r="G90" s="8" t="str">
        <x:f>IF(COUNTA(A90:E90)=0,"",IF(OR(NOT(ISNUMBER(A90)),C90="",AND(D90&lt;&gt;"Pendiente",D90&lt;&gt;"Hecha",D90&lt;&gt;"Cancelada")),"Revisar datos",IF(OR(A90&lt;&gt;INT(A90),A90&lt;DATE(2000,1,1),A90&gt;DATE(2099,12,31)),"Revisar fecha",IF(COUNTA(B90)=0,"OK",IF(NOT(ISNUMBER(B90)),"Revisar hora",IF(OR(B90&lt;0,B90&gt;=1),"Revisar hora","OK"))))))</x:f>
      </x:c>
      <x:c r="H90" s="11" t="str">
        <x:f>IF(OR(G90&lt;&gt;"OK",D90="Cancelada"),"",A90*1000+COUNTIFS($A$5:A90,A90,$G$5:G90,"OK",$D$5:D90,"&lt;&gt;Cancelada"))</x:f>
      </x:c>
    </x:row>
    <x:row r="91" ht="27" customHeight="1">
      <x:c r="A91" s="9"/>
      <x:c r="B91" s="10"/>
      <x:c r="C91" s="7"/>
      <x:c r="D91" s="7"/>
      <x:c r="E91" s="7"/>
      <x:c r="F91" s="2"/>
      <x:c r="G91" s="8" t="str">
        <x:f>IF(COUNTA(A91:E91)=0,"",IF(OR(NOT(ISNUMBER(A91)),C91="",AND(D91&lt;&gt;"Pendiente",D91&lt;&gt;"Hecha",D91&lt;&gt;"Cancelada")),"Revisar datos",IF(OR(A91&lt;&gt;INT(A91),A91&lt;DATE(2000,1,1),A91&gt;DATE(2099,12,31)),"Revisar fecha",IF(COUNTA(B91)=0,"OK",IF(NOT(ISNUMBER(B91)),"Revisar hora",IF(OR(B91&lt;0,B91&gt;=1),"Revisar hora","OK"))))))</x:f>
      </x:c>
      <x:c r="H91" s="11" t="str">
        <x:f>IF(OR(G91&lt;&gt;"OK",D91="Cancelada"),"",A91*1000+COUNTIFS($A$5:A91,A91,$G$5:G91,"OK",$D$5:D91,"&lt;&gt;Cancelada"))</x:f>
      </x:c>
    </x:row>
    <x:row r="92" ht="27" customHeight="1">
      <x:c r="A92" s="9"/>
      <x:c r="B92" s="10"/>
      <x:c r="C92" s="7"/>
      <x:c r="D92" s="7"/>
      <x:c r="E92" s="7"/>
      <x:c r="F92" s="2"/>
      <x:c r="G92" s="8" t="str">
        <x:f>IF(COUNTA(A92:E92)=0,"",IF(OR(NOT(ISNUMBER(A92)),C92="",AND(D92&lt;&gt;"Pendiente",D92&lt;&gt;"Hecha",D92&lt;&gt;"Cancelada")),"Revisar datos",IF(OR(A92&lt;&gt;INT(A92),A92&lt;DATE(2000,1,1),A92&gt;DATE(2099,12,31)),"Revisar fecha",IF(COUNTA(B92)=0,"OK",IF(NOT(ISNUMBER(B92)),"Revisar hora",IF(OR(B92&lt;0,B92&gt;=1),"Revisar hora","OK"))))))</x:f>
      </x:c>
      <x:c r="H92" s="11" t="str">
        <x:f>IF(OR(G92&lt;&gt;"OK",D92="Cancelada"),"",A92*1000+COUNTIFS($A$5:A92,A92,$G$5:G92,"OK",$D$5:D92,"&lt;&gt;Cancelada"))</x:f>
      </x:c>
    </x:row>
    <x:row r="93" ht="27" customHeight="1">
      <x:c r="A93" s="9"/>
      <x:c r="B93" s="10"/>
      <x:c r="C93" s="7"/>
      <x:c r="D93" s="7"/>
      <x:c r="E93" s="7"/>
      <x:c r="F93" s="2"/>
      <x:c r="G93" s="8" t="str">
        <x:f>IF(COUNTA(A93:E93)=0,"",IF(OR(NOT(ISNUMBER(A93)),C93="",AND(D93&lt;&gt;"Pendiente",D93&lt;&gt;"Hecha",D93&lt;&gt;"Cancelada")),"Revisar datos",IF(OR(A93&lt;&gt;INT(A93),A93&lt;DATE(2000,1,1),A93&gt;DATE(2099,12,31)),"Revisar fecha",IF(COUNTA(B93)=0,"OK",IF(NOT(ISNUMBER(B93)),"Revisar hora",IF(OR(B93&lt;0,B93&gt;=1),"Revisar hora","OK"))))))</x:f>
      </x:c>
      <x:c r="H93" s="11" t="str">
        <x:f>IF(OR(G93&lt;&gt;"OK",D93="Cancelada"),"",A93*1000+COUNTIFS($A$5:A93,A93,$G$5:G93,"OK",$D$5:D93,"&lt;&gt;Cancelada"))</x:f>
      </x:c>
    </x:row>
    <x:row r="94" ht="27" customHeight="1">
      <x:c r="A94" s="9"/>
      <x:c r="B94" s="10"/>
      <x:c r="C94" s="7"/>
      <x:c r="D94" s="7"/>
      <x:c r="E94" s="7"/>
      <x:c r="F94" s="2"/>
      <x:c r="G94" s="8" t="str">
        <x:f>IF(COUNTA(A94:E94)=0,"",IF(OR(NOT(ISNUMBER(A94)),C94="",AND(D94&lt;&gt;"Pendiente",D94&lt;&gt;"Hecha",D94&lt;&gt;"Cancelada")),"Revisar datos",IF(OR(A94&lt;&gt;INT(A94),A94&lt;DATE(2000,1,1),A94&gt;DATE(2099,12,31)),"Revisar fecha",IF(COUNTA(B94)=0,"OK",IF(NOT(ISNUMBER(B94)),"Revisar hora",IF(OR(B94&lt;0,B94&gt;=1),"Revisar hora","OK"))))))</x:f>
      </x:c>
      <x:c r="H94" s="11" t="str">
        <x:f>IF(OR(G94&lt;&gt;"OK",D94="Cancelada"),"",A94*1000+COUNTIFS($A$5:A94,A94,$G$5:G94,"OK",$D$5:D94,"&lt;&gt;Cancelada"))</x:f>
      </x:c>
    </x:row>
    <x:row r="95" ht="27" customHeight="1">
      <x:c r="A95" s="9"/>
      <x:c r="B95" s="10"/>
      <x:c r="C95" s="7"/>
      <x:c r="D95" s="7"/>
      <x:c r="E95" s="7"/>
      <x:c r="F95" s="2"/>
      <x:c r="G95" s="8" t="str">
        <x:f>IF(COUNTA(A95:E95)=0,"",IF(OR(NOT(ISNUMBER(A95)),C95="",AND(D95&lt;&gt;"Pendiente",D95&lt;&gt;"Hecha",D95&lt;&gt;"Cancelada")),"Revisar datos",IF(OR(A95&lt;&gt;INT(A95),A95&lt;DATE(2000,1,1),A95&gt;DATE(2099,12,31)),"Revisar fecha",IF(COUNTA(B95)=0,"OK",IF(NOT(ISNUMBER(B95)),"Revisar hora",IF(OR(B95&lt;0,B95&gt;=1),"Revisar hora","OK"))))))</x:f>
      </x:c>
      <x:c r="H95" s="11" t="str">
        <x:f>IF(OR(G95&lt;&gt;"OK",D95="Cancelada"),"",A95*1000+COUNTIFS($A$5:A95,A95,$G$5:G95,"OK",$D$5:D95,"&lt;&gt;Cancelada"))</x:f>
      </x:c>
    </x:row>
    <x:row r="96" ht="27" customHeight="1">
      <x:c r="A96" s="9"/>
      <x:c r="B96" s="10"/>
      <x:c r="C96" s="7"/>
      <x:c r="D96" s="7"/>
      <x:c r="E96" s="7"/>
      <x:c r="F96" s="2"/>
      <x:c r="G96" s="8" t="str">
        <x:f>IF(COUNTA(A96:E96)=0,"",IF(OR(NOT(ISNUMBER(A96)),C96="",AND(D96&lt;&gt;"Pendiente",D96&lt;&gt;"Hecha",D96&lt;&gt;"Cancelada")),"Revisar datos",IF(OR(A96&lt;&gt;INT(A96),A96&lt;DATE(2000,1,1),A96&gt;DATE(2099,12,31)),"Revisar fecha",IF(COUNTA(B96)=0,"OK",IF(NOT(ISNUMBER(B96)),"Revisar hora",IF(OR(B96&lt;0,B96&gt;=1),"Revisar hora","OK"))))))</x:f>
      </x:c>
      <x:c r="H96" s="11" t="str">
        <x:f>IF(OR(G96&lt;&gt;"OK",D96="Cancelada"),"",A96*1000+COUNTIFS($A$5:A96,A96,$G$5:G96,"OK",$D$5:D96,"&lt;&gt;Cancelada"))</x:f>
      </x:c>
    </x:row>
    <x:row r="97" ht="27" customHeight="1">
      <x:c r="A97" s="9"/>
      <x:c r="B97" s="10"/>
      <x:c r="C97" s="7"/>
      <x:c r="D97" s="7"/>
      <x:c r="E97" s="7"/>
      <x:c r="F97" s="2"/>
      <x:c r="G97" s="8" t="str">
        <x:f>IF(COUNTA(A97:E97)=0,"",IF(OR(NOT(ISNUMBER(A97)),C97="",AND(D97&lt;&gt;"Pendiente",D97&lt;&gt;"Hecha",D97&lt;&gt;"Cancelada")),"Revisar datos",IF(OR(A97&lt;&gt;INT(A97),A97&lt;DATE(2000,1,1),A97&gt;DATE(2099,12,31)),"Revisar fecha",IF(COUNTA(B97)=0,"OK",IF(NOT(ISNUMBER(B97)),"Revisar hora",IF(OR(B97&lt;0,B97&gt;=1),"Revisar hora","OK"))))))</x:f>
      </x:c>
      <x:c r="H97" s="11" t="str">
        <x:f>IF(OR(G97&lt;&gt;"OK",D97="Cancelada"),"",A97*1000+COUNTIFS($A$5:A97,A97,$G$5:G97,"OK",$D$5:D97,"&lt;&gt;Cancelada"))</x:f>
      </x:c>
    </x:row>
    <x:row r="98" ht="27" customHeight="1">
      <x:c r="A98" s="9"/>
      <x:c r="B98" s="10"/>
      <x:c r="C98" s="7"/>
      <x:c r="D98" s="7"/>
      <x:c r="E98" s="7"/>
      <x:c r="F98" s="2"/>
      <x:c r="G98" s="8" t="str">
        <x:f>IF(COUNTA(A98:E98)=0,"",IF(OR(NOT(ISNUMBER(A98)),C98="",AND(D98&lt;&gt;"Pendiente",D98&lt;&gt;"Hecha",D98&lt;&gt;"Cancelada")),"Revisar datos",IF(OR(A98&lt;&gt;INT(A98),A98&lt;DATE(2000,1,1),A98&gt;DATE(2099,12,31)),"Revisar fecha",IF(COUNTA(B98)=0,"OK",IF(NOT(ISNUMBER(B98)),"Revisar hora",IF(OR(B98&lt;0,B98&gt;=1),"Revisar hora","OK"))))))</x:f>
      </x:c>
      <x:c r="H98" s="11" t="str">
        <x:f>IF(OR(G98&lt;&gt;"OK",D98="Cancelada"),"",A98*1000+COUNTIFS($A$5:A98,A98,$G$5:G98,"OK",$D$5:D98,"&lt;&gt;Cancelada"))</x:f>
      </x:c>
    </x:row>
    <x:row r="99" ht="27" customHeight="1">
      <x:c r="A99" s="9"/>
      <x:c r="B99" s="10"/>
      <x:c r="C99" s="7"/>
      <x:c r="D99" s="7"/>
      <x:c r="E99" s="7"/>
      <x:c r="F99" s="2"/>
      <x:c r="G99" s="8" t="str">
        <x:f>IF(COUNTA(A99:E99)=0,"",IF(OR(NOT(ISNUMBER(A99)),C99="",AND(D99&lt;&gt;"Pendiente",D99&lt;&gt;"Hecha",D99&lt;&gt;"Cancelada")),"Revisar datos",IF(OR(A99&lt;&gt;INT(A99),A99&lt;DATE(2000,1,1),A99&gt;DATE(2099,12,31)),"Revisar fecha",IF(COUNTA(B99)=0,"OK",IF(NOT(ISNUMBER(B99)),"Revisar hora",IF(OR(B99&lt;0,B99&gt;=1),"Revisar hora","OK"))))))</x:f>
      </x:c>
      <x:c r="H99" s="11" t="str">
        <x:f>IF(OR(G99&lt;&gt;"OK",D99="Cancelada"),"",A99*1000+COUNTIFS($A$5:A99,A99,$G$5:G99,"OK",$D$5:D99,"&lt;&gt;Cancelada"))</x:f>
      </x:c>
    </x:row>
    <x:row r="100" ht="27" customHeight="1">
      <x:c r="A100" s="9"/>
      <x:c r="B100" s="10"/>
      <x:c r="C100" s="7"/>
      <x:c r="D100" s="7"/>
      <x:c r="E100" s="7"/>
      <x:c r="F100" s="2"/>
      <x:c r="G100" s="8" t="str">
        <x:f>IF(COUNTA(A100:E100)=0,"",IF(OR(NOT(ISNUMBER(A100)),C100="",AND(D100&lt;&gt;"Pendiente",D100&lt;&gt;"Hecha",D100&lt;&gt;"Cancelada")),"Revisar datos",IF(OR(A100&lt;&gt;INT(A100),A100&lt;DATE(2000,1,1),A100&gt;DATE(2099,12,31)),"Revisar fecha",IF(COUNTA(B100)=0,"OK",IF(NOT(ISNUMBER(B100)),"Revisar hora",IF(OR(B100&lt;0,B100&gt;=1),"Revisar hora","OK"))))))</x:f>
      </x:c>
      <x:c r="H100" s="11" t="str">
        <x:f>IF(OR(G100&lt;&gt;"OK",D100="Cancelada"),"",A100*1000+COUNTIFS($A$5:A100,A100,$G$5:G100,"OK",$D$5:D100,"&lt;&gt;Cancelada"))</x:f>
      </x:c>
    </x:row>
    <x:row r="101" ht="27" customHeight="1">
      <x:c r="A101" s="9"/>
      <x:c r="B101" s="10"/>
      <x:c r="C101" s="7"/>
      <x:c r="D101" s="7"/>
      <x:c r="E101" s="7"/>
      <x:c r="F101" s="2"/>
      <x:c r="G101" s="8" t="str">
        <x:f>IF(COUNTA(A101:E101)=0,"",IF(OR(NOT(ISNUMBER(A101)),C101="",AND(D101&lt;&gt;"Pendiente",D101&lt;&gt;"Hecha",D101&lt;&gt;"Cancelada")),"Revisar datos",IF(OR(A101&lt;&gt;INT(A101),A101&lt;DATE(2000,1,1),A101&gt;DATE(2099,12,31)),"Revisar fecha",IF(COUNTA(B101)=0,"OK",IF(NOT(ISNUMBER(B101)),"Revisar hora",IF(OR(B101&lt;0,B101&gt;=1),"Revisar hora","OK"))))))</x:f>
      </x:c>
      <x:c r="H101" s="11" t="str">
        <x:f>IF(OR(G101&lt;&gt;"OK",D101="Cancelada"),"",A101*1000+COUNTIFS($A$5:A101,A101,$G$5:G101,"OK",$D$5:D101,"&lt;&gt;Cancelada"))</x:f>
      </x:c>
    </x:row>
    <x:row r="102" ht="27" customHeight="1">
      <x:c r="A102" s="9"/>
      <x:c r="B102" s="10"/>
      <x:c r="C102" s="7"/>
      <x:c r="D102" s="7"/>
      <x:c r="E102" s="7"/>
      <x:c r="F102" s="2"/>
      <x:c r="G102" s="8" t="str">
        <x:f>IF(COUNTA(A102:E102)=0,"",IF(OR(NOT(ISNUMBER(A102)),C102="",AND(D102&lt;&gt;"Pendiente",D102&lt;&gt;"Hecha",D102&lt;&gt;"Cancelada")),"Revisar datos",IF(OR(A102&lt;&gt;INT(A102),A102&lt;DATE(2000,1,1),A102&gt;DATE(2099,12,31)),"Revisar fecha",IF(COUNTA(B102)=0,"OK",IF(NOT(ISNUMBER(B102)),"Revisar hora",IF(OR(B102&lt;0,B102&gt;=1),"Revisar hora","OK"))))))</x:f>
      </x:c>
      <x:c r="H102" s="11" t="str">
        <x:f>IF(OR(G102&lt;&gt;"OK",D102="Cancelada"),"",A102*1000+COUNTIFS($A$5:A102,A102,$G$5:G102,"OK",$D$5:D102,"&lt;&gt;Cancelada"))</x:f>
      </x:c>
    </x:row>
    <x:row r="103" ht="27" customHeight="1">
      <x:c r="A103" s="9"/>
      <x:c r="B103" s="10"/>
      <x:c r="C103" s="7"/>
      <x:c r="D103" s="7"/>
      <x:c r="E103" s="7"/>
      <x:c r="F103" s="2"/>
      <x:c r="G103" s="8" t="str">
        <x:f>IF(COUNTA(A103:E103)=0,"",IF(OR(NOT(ISNUMBER(A103)),C103="",AND(D103&lt;&gt;"Pendiente",D103&lt;&gt;"Hecha",D103&lt;&gt;"Cancelada")),"Revisar datos",IF(OR(A103&lt;&gt;INT(A103),A103&lt;DATE(2000,1,1),A103&gt;DATE(2099,12,31)),"Revisar fecha",IF(COUNTA(B103)=0,"OK",IF(NOT(ISNUMBER(B103)),"Revisar hora",IF(OR(B103&lt;0,B103&gt;=1),"Revisar hora","OK"))))))</x:f>
      </x:c>
      <x:c r="H103" s="11" t="str">
        <x:f>IF(OR(G103&lt;&gt;"OK",D103="Cancelada"),"",A103*1000+COUNTIFS($A$5:A103,A103,$G$5:G103,"OK",$D$5:D103,"&lt;&gt;Cancelada"))</x:f>
      </x:c>
    </x:row>
    <x:row r="104" ht="27" customHeight="1">
      <x:c r="A104" s="9"/>
      <x:c r="B104" s="10"/>
      <x:c r="C104" s="7"/>
      <x:c r="D104" s="7"/>
      <x:c r="E104" s="7"/>
      <x:c r="F104" s="2"/>
      <x:c r="G104" s="8" t="str">
        <x:f>IF(COUNTA(A104:E104)=0,"",IF(OR(NOT(ISNUMBER(A104)),C104="",AND(D104&lt;&gt;"Pendiente",D104&lt;&gt;"Hecha",D104&lt;&gt;"Cancelada")),"Revisar datos",IF(OR(A104&lt;&gt;INT(A104),A104&lt;DATE(2000,1,1),A104&gt;DATE(2099,12,31)),"Revisar fecha",IF(COUNTA(B104)=0,"OK",IF(NOT(ISNUMBER(B104)),"Revisar hora",IF(OR(B104&lt;0,B104&gt;=1),"Revisar hora","OK"))))))</x:f>
      </x:c>
      <x:c r="H104" s="11" t="str">
        <x:f>IF(OR(G104&lt;&gt;"OK",D104="Cancelada"),"",A104*1000+COUNTIFS($A$5:A104,A104,$G$5:G104,"OK",$D$5:D104,"&lt;&gt;Cancelada"))</x:f>
      </x:c>
    </x:row>
    <x:row r="105" ht="27" customHeight="1">
      <x:c r="A105" s="9"/>
      <x:c r="B105" s="10"/>
      <x:c r="C105" s="7"/>
      <x:c r="D105" s="7"/>
      <x:c r="E105" s="7"/>
      <x:c r="F105" s="2"/>
      <x:c r="G105" s="8" t="str">
        <x:f>IF(COUNTA(A105:E105)=0,"",IF(OR(NOT(ISNUMBER(A105)),C105="",AND(D105&lt;&gt;"Pendiente",D105&lt;&gt;"Hecha",D105&lt;&gt;"Cancelada")),"Revisar datos",IF(OR(A105&lt;&gt;INT(A105),A105&lt;DATE(2000,1,1),A105&gt;DATE(2099,12,31)),"Revisar fecha",IF(COUNTA(B105)=0,"OK",IF(NOT(ISNUMBER(B105)),"Revisar hora",IF(OR(B105&lt;0,B105&gt;=1),"Revisar hora","OK"))))))</x:f>
      </x:c>
      <x:c r="H105" s="11" t="str">
        <x:f>IF(OR(G105&lt;&gt;"OK",D105="Cancelada"),"",A105*1000+COUNTIFS($A$5:A105,A105,$G$5:G105,"OK",$D$5:D105,"&lt;&gt;Cancelada"))</x:f>
      </x:c>
    </x:row>
    <x:row r="106" ht="27" customHeight="1">
      <x:c r="A106" s="9"/>
      <x:c r="B106" s="10"/>
      <x:c r="C106" s="7"/>
      <x:c r="D106" s="7"/>
      <x:c r="E106" s="7"/>
      <x:c r="F106" s="2"/>
      <x:c r="G106" s="8" t="str">
        <x:f>IF(COUNTA(A106:E106)=0,"",IF(OR(NOT(ISNUMBER(A106)),C106="",AND(D106&lt;&gt;"Pendiente",D106&lt;&gt;"Hecha",D106&lt;&gt;"Cancelada")),"Revisar datos",IF(OR(A106&lt;&gt;INT(A106),A106&lt;DATE(2000,1,1),A106&gt;DATE(2099,12,31)),"Revisar fecha",IF(COUNTA(B106)=0,"OK",IF(NOT(ISNUMBER(B106)),"Revisar hora",IF(OR(B106&lt;0,B106&gt;=1),"Revisar hora","OK"))))))</x:f>
      </x:c>
      <x:c r="H106" s="11" t="str">
        <x:f>IF(OR(G106&lt;&gt;"OK",D106="Cancelada"),"",A106*1000+COUNTIFS($A$5:A106,A106,$G$5:G106,"OK",$D$5:D106,"&lt;&gt;Cancelada"))</x:f>
      </x:c>
    </x:row>
    <x:row r="107" ht="27" customHeight="1">
      <x:c r="A107" s="9"/>
      <x:c r="B107" s="10"/>
      <x:c r="C107" s="7"/>
      <x:c r="D107" s="7"/>
      <x:c r="E107" s="7"/>
      <x:c r="F107" s="2"/>
      <x:c r="G107" s="8" t="str">
        <x:f>IF(COUNTA(A107:E107)=0,"",IF(OR(NOT(ISNUMBER(A107)),C107="",AND(D107&lt;&gt;"Pendiente",D107&lt;&gt;"Hecha",D107&lt;&gt;"Cancelada")),"Revisar datos",IF(OR(A107&lt;&gt;INT(A107),A107&lt;DATE(2000,1,1),A107&gt;DATE(2099,12,31)),"Revisar fecha",IF(COUNTA(B107)=0,"OK",IF(NOT(ISNUMBER(B107)),"Revisar hora",IF(OR(B107&lt;0,B107&gt;=1),"Revisar hora","OK"))))))</x:f>
      </x:c>
      <x:c r="H107" s="11" t="str">
        <x:f>IF(OR(G107&lt;&gt;"OK",D107="Cancelada"),"",A107*1000+COUNTIFS($A$5:A107,A107,$G$5:G107,"OK",$D$5:D107,"&lt;&gt;Cancelada"))</x:f>
      </x:c>
    </x:row>
    <x:row r="108" ht="27" customHeight="1">
      <x:c r="A108" s="9"/>
      <x:c r="B108" s="10"/>
      <x:c r="C108" s="7"/>
      <x:c r="D108" s="7"/>
      <x:c r="E108" s="7"/>
      <x:c r="F108" s="2"/>
      <x:c r="G108" s="8" t="str">
        <x:f>IF(COUNTA(A108:E108)=0,"",IF(OR(NOT(ISNUMBER(A108)),C108="",AND(D108&lt;&gt;"Pendiente",D108&lt;&gt;"Hecha",D108&lt;&gt;"Cancelada")),"Revisar datos",IF(OR(A108&lt;&gt;INT(A108),A108&lt;DATE(2000,1,1),A108&gt;DATE(2099,12,31)),"Revisar fecha",IF(COUNTA(B108)=0,"OK",IF(NOT(ISNUMBER(B108)),"Revisar hora",IF(OR(B108&lt;0,B108&gt;=1),"Revisar hora","OK"))))))</x:f>
      </x:c>
      <x:c r="H108" s="11" t="str">
        <x:f>IF(OR(G108&lt;&gt;"OK",D108="Cancelada"),"",A108*1000+COUNTIFS($A$5:A108,A108,$G$5:G108,"OK",$D$5:D108,"&lt;&gt;Cancelada"))</x:f>
      </x:c>
    </x:row>
    <x:row r="109" ht="27" customHeight="1">
      <x:c r="A109" s="9"/>
      <x:c r="B109" s="10"/>
      <x:c r="C109" s="7"/>
      <x:c r="D109" s="7"/>
      <x:c r="E109" s="7"/>
      <x:c r="F109" s="2"/>
      <x:c r="G109" s="8" t="str">
        <x:f>IF(COUNTA(A109:E109)=0,"",IF(OR(NOT(ISNUMBER(A109)),C109="",AND(D109&lt;&gt;"Pendiente",D109&lt;&gt;"Hecha",D109&lt;&gt;"Cancelada")),"Revisar datos",IF(OR(A109&lt;&gt;INT(A109),A109&lt;DATE(2000,1,1),A109&gt;DATE(2099,12,31)),"Revisar fecha",IF(COUNTA(B109)=0,"OK",IF(NOT(ISNUMBER(B109)),"Revisar hora",IF(OR(B109&lt;0,B109&gt;=1),"Revisar hora","OK"))))))</x:f>
      </x:c>
      <x:c r="H109" s="11" t="str">
        <x:f>IF(OR(G109&lt;&gt;"OK",D109="Cancelada"),"",A109*1000+COUNTIFS($A$5:A109,A109,$G$5:G109,"OK",$D$5:D109,"&lt;&gt;Cancelada"))</x:f>
      </x:c>
    </x:row>
    <x:row r="110" ht="27" customHeight="1">
      <x:c r="A110" s="9"/>
      <x:c r="B110" s="10"/>
      <x:c r="C110" s="7"/>
      <x:c r="D110" s="7"/>
      <x:c r="E110" s="7"/>
      <x:c r="F110" s="2"/>
      <x:c r="G110" s="8" t="str">
        <x:f>IF(COUNTA(A110:E110)=0,"",IF(OR(NOT(ISNUMBER(A110)),C110="",AND(D110&lt;&gt;"Pendiente",D110&lt;&gt;"Hecha",D110&lt;&gt;"Cancelada")),"Revisar datos",IF(OR(A110&lt;&gt;INT(A110),A110&lt;DATE(2000,1,1),A110&gt;DATE(2099,12,31)),"Revisar fecha",IF(COUNTA(B110)=0,"OK",IF(NOT(ISNUMBER(B110)),"Revisar hora",IF(OR(B110&lt;0,B110&gt;=1),"Revisar hora","OK"))))))</x:f>
      </x:c>
      <x:c r="H110" s="11" t="str">
        <x:f>IF(OR(G110&lt;&gt;"OK",D110="Cancelada"),"",A110*1000+COUNTIFS($A$5:A110,A110,$G$5:G110,"OK",$D$5:D110,"&lt;&gt;Cancelada"))</x:f>
      </x:c>
    </x:row>
    <x:row r="111" ht="27" customHeight="1">
      <x:c r="A111" s="9"/>
      <x:c r="B111" s="10"/>
      <x:c r="C111" s="7"/>
      <x:c r="D111" s="7"/>
      <x:c r="E111" s="7"/>
      <x:c r="F111" s="2"/>
      <x:c r="G111" s="8" t="str">
        <x:f>IF(COUNTA(A111:E111)=0,"",IF(OR(NOT(ISNUMBER(A111)),C111="",AND(D111&lt;&gt;"Pendiente",D111&lt;&gt;"Hecha",D111&lt;&gt;"Cancelada")),"Revisar datos",IF(OR(A111&lt;&gt;INT(A111),A111&lt;DATE(2000,1,1),A111&gt;DATE(2099,12,31)),"Revisar fecha",IF(COUNTA(B111)=0,"OK",IF(NOT(ISNUMBER(B111)),"Revisar hora",IF(OR(B111&lt;0,B111&gt;=1),"Revisar hora","OK"))))))</x:f>
      </x:c>
      <x:c r="H111" s="11" t="str">
        <x:f>IF(OR(G111&lt;&gt;"OK",D111="Cancelada"),"",A111*1000+COUNTIFS($A$5:A111,A111,$G$5:G111,"OK",$D$5:D111,"&lt;&gt;Cancelada"))</x:f>
      </x:c>
    </x:row>
    <x:row r="112" ht="27" customHeight="1">
      <x:c r="A112" s="9"/>
      <x:c r="B112" s="10"/>
      <x:c r="C112" s="7"/>
      <x:c r="D112" s="7"/>
      <x:c r="E112" s="7"/>
      <x:c r="F112" s="2"/>
      <x:c r="G112" s="8" t="str">
        <x:f>IF(COUNTA(A112:E112)=0,"",IF(OR(NOT(ISNUMBER(A112)),C112="",AND(D112&lt;&gt;"Pendiente",D112&lt;&gt;"Hecha",D112&lt;&gt;"Cancelada")),"Revisar datos",IF(OR(A112&lt;&gt;INT(A112),A112&lt;DATE(2000,1,1),A112&gt;DATE(2099,12,31)),"Revisar fecha",IF(COUNTA(B112)=0,"OK",IF(NOT(ISNUMBER(B112)),"Revisar hora",IF(OR(B112&lt;0,B112&gt;=1),"Revisar hora","OK"))))))</x:f>
      </x:c>
      <x:c r="H112" s="11" t="str">
        <x:f>IF(OR(G112&lt;&gt;"OK",D112="Cancelada"),"",A112*1000+COUNTIFS($A$5:A112,A112,$G$5:G112,"OK",$D$5:D112,"&lt;&gt;Cancelada"))</x:f>
      </x:c>
    </x:row>
    <x:row r="113" ht="27" customHeight="1">
      <x:c r="A113" s="9"/>
      <x:c r="B113" s="10"/>
      <x:c r="C113" s="7"/>
      <x:c r="D113" s="7"/>
      <x:c r="E113" s="7"/>
      <x:c r="F113" s="2"/>
      <x:c r="G113" s="8" t="str">
        <x:f>IF(COUNTA(A113:E113)=0,"",IF(OR(NOT(ISNUMBER(A113)),C113="",AND(D113&lt;&gt;"Pendiente",D113&lt;&gt;"Hecha",D113&lt;&gt;"Cancelada")),"Revisar datos",IF(OR(A113&lt;&gt;INT(A113),A113&lt;DATE(2000,1,1),A113&gt;DATE(2099,12,31)),"Revisar fecha",IF(COUNTA(B113)=0,"OK",IF(NOT(ISNUMBER(B113)),"Revisar hora",IF(OR(B113&lt;0,B113&gt;=1),"Revisar hora","OK"))))))</x:f>
      </x:c>
      <x:c r="H113" s="11" t="str">
        <x:f>IF(OR(G113&lt;&gt;"OK",D113="Cancelada"),"",A113*1000+COUNTIFS($A$5:A113,A113,$G$5:G113,"OK",$D$5:D113,"&lt;&gt;Cancelada"))</x:f>
      </x:c>
    </x:row>
    <x:row r="114" ht="27" customHeight="1">
      <x:c r="A114" s="9"/>
      <x:c r="B114" s="10"/>
      <x:c r="C114" s="7"/>
      <x:c r="D114" s="7"/>
      <x:c r="E114" s="7"/>
      <x:c r="F114" s="2"/>
      <x:c r="G114" s="8" t="str">
        <x:f>IF(COUNTA(A114:E114)=0,"",IF(OR(NOT(ISNUMBER(A114)),C114="",AND(D114&lt;&gt;"Pendiente",D114&lt;&gt;"Hecha",D114&lt;&gt;"Cancelada")),"Revisar datos",IF(OR(A114&lt;&gt;INT(A114),A114&lt;DATE(2000,1,1),A114&gt;DATE(2099,12,31)),"Revisar fecha",IF(COUNTA(B114)=0,"OK",IF(NOT(ISNUMBER(B114)),"Revisar hora",IF(OR(B114&lt;0,B114&gt;=1),"Revisar hora","OK"))))))</x:f>
      </x:c>
      <x:c r="H114" s="11" t="str">
        <x:f>IF(OR(G114&lt;&gt;"OK",D114="Cancelada"),"",A114*1000+COUNTIFS($A$5:A114,A114,$G$5:G114,"OK",$D$5:D114,"&lt;&gt;Cancelada"))</x:f>
      </x:c>
    </x:row>
    <x:row r="115" ht="27" customHeight="1">
      <x:c r="A115" s="9"/>
      <x:c r="B115" s="10"/>
      <x:c r="C115" s="7"/>
      <x:c r="D115" s="7"/>
      <x:c r="E115" s="7"/>
      <x:c r="F115" s="2"/>
      <x:c r="G115" s="8" t="str">
        <x:f>IF(COUNTA(A115:E115)=0,"",IF(OR(NOT(ISNUMBER(A115)),C115="",AND(D115&lt;&gt;"Pendiente",D115&lt;&gt;"Hecha",D115&lt;&gt;"Cancelada")),"Revisar datos",IF(OR(A115&lt;&gt;INT(A115),A115&lt;DATE(2000,1,1),A115&gt;DATE(2099,12,31)),"Revisar fecha",IF(COUNTA(B115)=0,"OK",IF(NOT(ISNUMBER(B115)),"Revisar hora",IF(OR(B115&lt;0,B115&gt;=1),"Revisar hora","OK"))))))</x:f>
      </x:c>
      <x:c r="H115" s="11" t="str">
        <x:f>IF(OR(G115&lt;&gt;"OK",D115="Cancelada"),"",A115*1000+COUNTIFS($A$5:A115,A115,$G$5:G115,"OK",$D$5:D115,"&lt;&gt;Cancelada"))</x:f>
      </x:c>
    </x:row>
    <x:row r="116" ht="27" customHeight="1">
      <x:c r="A116" s="9"/>
      <x:c r="B116" s="10"/>
      <x:c r="C116" s="7"/>
      <x:c r="D116" s="7"/>
      <x:c r="E116" s="7"/>
      <x:c r="F116" s="2"/>
      <x:c r="G116" s="8" t="str">
        <x:f>IF(COUNTA(A116:E116)=0,"",IF(OR(NOT(ISNUMBER(A116)),C116="",AND(D116&lt;&gt;"Pendiente",D116&lt;&gt;"Hecha",D116&lt;&gt;"Cancelada")),"Revisar datos",IF(OR(A116&lt;&gt;INT(A116),A116&lt;DATE(2000,1,1),A116&gt;DATE(2099,12,31)),"Revisar fecha",IF(COUNTA(B116)=0,"OK",IF(NOT(ISNUMBER(B116)),"Revisar hora",IF(OR(B116&lt;0,B116&gt;=1),"Revisar hora","OK"))))))</x:f>
      </x:c>
      <x:c r="H116" s="11" t="str">
        <x:f>IF(OR(G116&lt;&gt;"OK",D116="Cancelada"),"",A116*1000+COUNTIFS($A$5:A116,A116,$G$5:G116,"OK",$D$5:D116,"&lt;&gt;Cancelada"))</x:f>
      </x:c>
    </x:row>
    <x:row r="117" ht="27" customHeight="1">
      <x:c r="A117" s="9"/>
      <x:c r="B117" s="10"/>
      <x:c r="C117" s="7"/>
      <x:c r="D117" s="7"/>
      <x:c r="E117" s="7"/>
      <x:c r="F117" s="2"/>
      <x:c r="G117" s="8" t="str">
        <x:f>IF(COUNTA(A117:E117)=0,"",IF(OR(NOT(ISNUMBER(A117)),C117="",AND(D117&lt;&gt;"Pendiente",D117&lt;&gt;"Hecha",D117&lt;&gt;"Cancelada")),"Revisar datos",IF(OR(A117&lt;&gt;INT(A117),A117&lt;DATE(2000,1,1),A117&gt;DATE(2099,12,31)),"Revisar fecha",IF(COUNTA(B117)=0,"OK",IF(NOT(ISNUMBER(B117)),"Revisar hora",IF(OR(B117&lt;0,B117&gt;=1),"Revisar hora","OK"))))))</x:f>
      </x:c>
      <x:c r="H117" s="11" t="str">
        <x:f>IF(OR(G117&lt;&gt;"OK",D117="Cancelada"),"",A117*1000+COUNTIFS($A$5:A117,A117,$G$5:G117,"OK",$D$5:D117,"&lt;&gt;Cancelada"))</x:f>
      </x:c>
    </x:row>
    <x:row r="118" ht="27" customHeight="1">
      <x:c r="A118" s="9"/>
      <x:c r="B118" s="10"/>
      <x:c r="C118" s="7"/>
      <x:c r="D118" s="7"/>
      <x:c r="E118" s="7"/>
      <x:c r="F118" s="2"/>
      <x:c r="G118" s="8" t="str">
        <x:f>IF(COUNTA(A118:E118)=0,"",IF(OR(NOT(ISNUMBER(A118)),C118="",AND(D118&lt;&gt;"Pendiente",D118&lt;&gt;"Hecha",D118&lt;&gt;"Cancelada")),"Revisar datos",IF(OR(A118&lt;&gt;INT(A118),A118&lt;DATE(2000,1,1),A118&gt;DATE(2099,12,31)),"Revisar fecha",IF(COUNTA(B118)=0,"OK",IF(NOT(ISNUMBER(B118)),"Revisar hora",IF(OR(B118&lt;0,B118&gt;=1),"Revisar hora","OK"))))))</x:f>
      </x:c>
      <x:c r="H118" s="11" t="str">
        <x:f>IF(OR(G118&lt;&gt;"OK",D118="Cancelada"),"",A118*1000+COUNTIFS($A$5:A118,A118,$G$5:G118,"OK",$D$5:D118,"&lt;&gt;Cancelada"))</x:f>
      </x:c>
    </x:row>
    <x:row r="119" ht="27" customHeight="1">
      <x:c r="A119" s="9"/>
      <x:c r="B119" s="10"/>
      <x:c r="C119" s="7"/>
      <x:c r="D119" s="7"/>
      <x:c r="E119" s="7"/>
      <x:c r="F119" s="2"/>
      <x:c r="G119" s="8" t="str">
        <x:f>IF(COUNTA(A119:E119)=0,"",IF(OR(NOT(ISNUMBER(A119)),C119="",AND(D119&lt;&gt;"Pendiente",D119&lt;&gt;"Hecha",D119&lt;&gt;"Cancelada")),"Revisar datos",IF(OR(A119&lt;&gt;INT(A119),A119&lt;DATE(2000,1,1),A119&gt;DATE(2099,12,31)),"Revisar fecha",IF(COUNTA(B119)=0,"OK",IF(NOT(ISNUMBER(B119)),"Revisar hora",IF(OR(B119&lt;0,B119&gt;=1),"Revisar hora","OK"))))))</x:f>
      </x:c>
      <x:c r="H119" s="11" t="str">
        <x:f>IF(OR(G119&lt;&gt;"OK",D119="Cancelada"),"",A119*1000+COUNTIFS($A$5:A119,A119,$G$5:G119,"OK",$D$5:D119,"&lt;&gt;Cancelada"))</x:f>
      </x:c>
    </x:row>
    <x:row r="120" ht="27" customHeight="1">
      <x:c r="A120" s="9"/>
      <x:c r="B120" s="10"/>
      <x:c r="C120" s="7"/>
      <x:c r="D120" s="7"/>
      <x:c r="E120" s="7"/>
      <x:c r="F120" s="2"/>
      <x:c r="G120" s="8" t="str">
        <x:f>IF(COUNTA(A120:E120)=0,"",IF(OR(NOT(ISNUMBER(A120)),C120="",AND(D120&lt;&gt;"Pendiente",D120&lt;&gt;"Hecha",D120&lt;&gt;"Cancelada")),"Revisar datos",IF(OR(A120&lt;&gt;INT(A120),A120&lt;DATE(2000,1,1),A120&gt;DATE(2099,12,31)),"Revisar fecha",IF(COUNTA(B120)=0,"OK",IF(NOT(ISNUMBER(B120)),"Revisar hora",IF(OR(B120&lt;0,B120&gt;=1),"Revisar hora","OK"))))))</x:f>
      </x:c>
      <x:c r="H120" s="11" t="str">
        <x:f>IF(OR(G120&lt;&gt;"OK",D120="Cancelada"),"",A120*1000+COUNTIFS($A$5:A120,A120,$G$5:G120,"OK",$D$5:D120,"&lt;&gt;Cancelada"))</x:f>
      </x:c>
    </x:row>
    <x:row r="121" ht="27" customHeight="1">
      <x:c r="A121" s="9"/>
      <x:c r="B121" s="10"/>
      <x:c r="C121" s="7"/>
      <x:c r="D121" s="7"/>
      <x:c r="E121" s="7"/>
      <x:c r="F121" s="2"/>
      <x:c r="G121" s="8" t="str">
        <x:f>IF(COUNTA(A121:E121)=0,"",IF(OR(NOT(ISNUMBER(A121)),C121="",AND(D121&lt;&gt;"Pendiente",D121&lt;&gt;"Hecha",D121&lt;&gt;"Cancelada")),"Revisar datos",IF(OR(A121&lt;&gt;INT(A121),A121&lt;DATE(2000,1,1),A121&gt;DATE(2099,12,31)),"Revisar fecha",IF(COUNTA(B121)=0,"OK",IF(NOT(ISNUMBER(B121)),"Revisar hora",IF(OR(B121&lt;0,B121&gt;=1),"Revisar hora","OK"))))))</x:f>
      </x:c>
      <x:c r="H121" s="11" t="str">
        <x:f>IF(OR(G121&lt;&gt;"OK",D121="Cancelada"),"",A121*1000+COUNTIFS($A$5:A121,A121,$G$5:G121,"OK",$D$5:D121,"&lt;&gt;Cancelada"))</x:f>
      </x:c>
    </x:row>
    <x:row r="122" ht="27" customHeight="1">
      <x:c r="A122" s="9"/>
      <x:c r="B122" s="10"/>
      <x:c r="C122" s="7"/>
      <x:c r="D122" s="7"/>
      <x:c r="E122" s="7"/>
      <x:c r="F122" s="2"/>
      <x:c r="G122" s="8" t="str">
        <x:f>IF(COUNTA(A122:E122)=0,"",IF(OR(NOT(ISNUMBER(A122)),C122="",AND(D122&lt;&gt;"Pendiente",D122&lt;&gt;"Hecha",D122&lt;&gt;"Cancelada")),"Revisar datos",IF(OR(A122&lt;&gt;INT(A122),A122&lt;DATE(2000,1,1),A122&gt;DATE(2099,12,31)),"Revisar fecha",IF(COUNTA(B122)=0,"OK",IF(NOT(ISNUMBER(B122)),"Revisar hora",IF(OR(B122&lt;0,B122&gt;=1),"Revisar hora","OK"))))))</x:f>
      </x:c>
      <x:c r="H122" s="11" t="str">
        <x:f>IF(OR(G122&lt;&gt;"OK",D122="Cancelada"),"",A122*1000+COUNTIFS($A$5:A122,A122,$G$5:G122,"OK",$D$5:D122,"&lt;&gt;Cancelada"))</x:f>
      </x:c>
    </x:row>
    <x:row r="123" ht="27" customHeight="1">
      <x:c r="A123" s="9"/>
      <x:c r="B123" s="10"/>
      <x:c r="C123" s="7"/>
      <x:c r="D123" s="7"/>
      <x:c r="E123" s="7"/>
      <x:c r="F123" s="2"/>
      <x:c r="G123" s="8" t="str">
        <x:f>IF(COUNTA(A123:E123)=0,"",IF(OR(NOT(ISNUMBER(A123)),C123="",AND(D123&lt;&gt;"Pendiente",D123&lt;&gt;"Hecha",D123&lt;&gt;"Cancelada")),"Revisar datos",IF(OR(A123&lt;&gt;INT(A123),A123&lt;DATE(2000,1,1),A123&gt;DATE(2099,12,31)),"Revisar fecha",IF(COUNTA(B123)=0,"OK",IF(NOT(ISNUMBER(B123)),"Revisar hora",IF(OR(B123&lt;0,B123&gt;=1),"Revisar hora","OK"))))))</x:f>
      </x:c>
      <x:c r="H123" s="11" t="str">
        <x:f>IF(OR(G123&lt;&gt;"OK",D123="Cancelada"),"",A123*1000+COUNTIFS($A$5:A123,A123,$G$5:G123,"OK",$D$5:D123,"&lt;&gt;Cancelada"))</x:f>
      </x:c>
    </x:row>
    <x:row r="124" ht="27" customHeight="1">
      <x:c r="A124" s="9"/>
      <x:c r="B124" s="10"/>
      <x:c r="C124" s="7"/>
      <x:c r="D124" s="7"/>
      <x:c r="E124" s="7"/>
      <x:c r="F124" s="2"/>
      <x:c r="G124" s="8" t="str">
        <x:f>IF(COUNTA(A124:E124)=0,"",IF(OR(NOT(ISNUMBER(A124)),C124="",AND(D124&lt;&gt;"Pendiente",D124&lt;&gt;"Hecha",D124&lt;&gt;"Cancelada")),"Revisar datos",IF(OR(A124&lt;&gt;INT(A124),A124&lt;DATE(2000,1,1),A124&gt;DATE(2099,12,31)),"Revisar fecha",IF(COUNTA(B124)=0,"OK",IF(NOT(ISNUMBER(B124)),"Revisar hora",IF(OR(B124&lt;0,B124&gt;=1),"Revisar hora","OK"))))))</x:f>
      </x:c>
      <x:c r="H124" s="11" t="str">
        <x:f>IF(OR(G124&lt;&gt;"OK",D124="Cancelada"),"",A124*1000+COUNTIFS($A$5:A124,A124,$G$5:G124,"OK",$D$5:D124,"&lt;&gt;Cancelada"))</x:f>
      </x:c>
    </x:row>
    <x:row r="125" ht="27" customHeight="1">
      <x:c r="A125" s="9"/>
      <x:c r="B125" s="10"/>
      <x:c r="C125" s="7"/>
      <x:c r="D125" s="7"/>
      <x:c r="E125" s="7"/>
      <x:c r="F125" s="2"/>
      <x:c r="G125" s="8" t="str">
        <x:f>IF(COUNTA(A125:E125)=0,"",IF(OR(NOT(ISNUMBER(A125)),C125="",AND(D125&lt;&gt;"Pendiente",D125&lt;&gt;"Hecha",D125&lt;&gt;"Cancelada")),"Revisar datos",IF(OR(A125&lt;&gt;INT(A125),A125&lt;DATE(2000,1,1),A125&gt;DATE(2099,12,31)),"Revisar fecha",IF(COUNTA(B125)=0,"OK",IF(NOT(ISNUMBER(B125)),"Revisar hora",IF(OR(B125&lt;0,B125&gt;=1),"Revisar hora","OK"))))))</x:f>
      </x:c>
      <x:c r="H125" s="11" t="str">
        <x:f>IF(OR(G125&lt;&gt;"OK",D125="Cancelada"),"",A125*1000+COUNTIFS($A$5:A125,A125,$G$5:G125,"OK",$D$5:D125,"&lt;&gt;Cancelada"))</x:f>
      </x:c>
    </x:row>
    <x:row r="126" ht="27" customHeight="1">
      <x:c r="A126" s="9"/>
      <x:c r="B126" s="10"/>
      <x:c r="C126" s="7"/>
      <x:c r="D126" s="7"/>
      <x:c r="E126" s="7"/>
      <x:c r="F126" s="2"/>
      <x:c r="G126" s="8" t="str">
        <x:f>IF(COUNTA(A126:E126)=0,"",IF(OR(NOT(ISNUMBER(A126)),C126="",AND(D126&lt;&gt;"Pendiente",D126&lt;&gt;"Hecha",D126&lt;&gt;"Cancelada")),"Revisar datos",IF(OR(A126&lt;&gt;INT(A126),A126&lt;DATE(2000,1,1),A126&gt;DATE(2099,12,31)),"Revisar fecha",IF(COUNTA(B126)=0,"OK",IF(NOT(ISNUMBER(B126)),"Revisar hora",IF(OR(B126&lt;0,B126&gt;=1),"Revisar hora","OK"))))))</x:f>
      </x:c>
      <x:c r="H126" s="11" t="str">
        <x:f>IF(OR(G126&lt;&gt;"OK",D126="Cancelada"),"",A126*1000+COUNTIFS($A$5:A126,A126,$G$5:G126,"OK",$D$5:D126,"&lt;&gt;Cancelada"))</x:f>
      </x:c>
    </x:row>
    <x:row r="127" ht="27" customHeight="1">
      <x:c r="A127" s="9"/>
      <x:c r="B127" s="10"/>
      <x:c r="C127" s="7"/>
      <x:c r="D127" s="7"/>
      <x:c r="E127" s="7"/>
      <x:c r="F127" s="2"/>
      <x:c r="G127" s="8" t="str">
        <x:f>IF(COUNTA(A127:E127)=0,"",IF(OR(NOT(ISNUMBER(A127)),C127="",AND(D127&lt;&gt;"Pendiente",D127&lt;&gt;"Hecha",D127&lt;&gt;"Cancelada")),"Revisar datos",IF(OR(A127&lt;&gt;INT(A127),A127&lt;DATE(2000,1,1),A127&gt;DATE(2099,12,31)),"Revisar fecha",IF(COUNTA(B127)=0,"OK",IF(NOT(ISNUMBER(B127)),"Revisar hora",IF(OR(B127&lt;0,B127&gt;=1),"Revisar hora","OK"))))))</x:f>
      </x:c>
      <x:c r="H127" s="11" t="str">
        <x:f>IF(OR(G127&lt;&gt;"OK",D127="Cancelada"),"",A127*1000+COUNTIFS($A$5:A127,A127,$G$5:G127,"OK",$D$5:D127,"&lt;&gt;Cancelada"))</x:f>
      </x:c>
    </x:row>
    <x:row r="128" ht="27" customHeight="1">
      <x:c r="A128" s="9"/>
      <x:c r="B128" s="10"/>
      <x:c r="C128" s="7"/>
      <x:c r="D128" s="7"/>
      <x:c r="E128" s="7"/>
      <x:c r="F128" s="2"/>
      <x:c r="G128" s="8" t="str">
        <x:f>IF(COUNTA(A128:E128)=0,"",IF(OR(NOT(ISNUMBER(A128)),C128="",AND(D128&lt;&gt;"Pendiente",D128&lt;&gt;"Hecha",D128&lt;&gt;"Cancelada")),"Revisar datos",IF(OR(A128&lt;&gt;INT(A128),A128&lt;DATE(2000,1,1),A128&gt;DATE(2099,12,31)),"Revisar fecha",IF(COUNTA(B128)=0,"OK",IF(NOT(ISNUMBER(B128)),"Revisar hora",IF(OR(B128&lt;0,B128&gt;=1),"Revisar hora","OK"))))))</x:f>
      </x:c>
      <x:c r="H128" s="11" t="str">
        <x:f>IF(OR(G128&lt;&gt;"OK",D128="Cancelada"),"",A128*1000+COUNTIFS($A$5:A128,A128,$G$5:G128,"OK",$D$5:D128,"&lt;&gt;Cancelada"))</x:f>
      </x:c>
    </x:row>
    <x:row r="129" ht="27" customHeight="1">
      <x:c r="A129" s="9"/>
      <x:c r="B129" s="10"/>
      <x:c r="C129" s="7"/>
      <x:c r="D129" s="7"/>
      <x:c r="E129" s="7"/>
      <x:c r="F129" s="2"/>
      <x:c r="G129" s="8" t="str">
        <x:f>IF(COUNTA(A129:E129)=0,"",IF(OR(NOT(ISNUMBER(A129)),C129="",AND(D129&lt;&gt;"Pendiente",D129&lt;&gt;"Hecha",D129&lt;&gt;"Cancelada")),"Revisar datos",IF(OR(A129&lt;&gt;INT(A129),A129&lt;DATE(2000,1,1),A129&gt;DATE(2099,12,31)),"Revisar fecha",IF(COUNTA(B129)=0,"OK",IF(NOT(ISNUMBER(B129)),"Revisar hora",IF(OR(B129&lt;0,B129&gt;=1),"Revisar hora","OK"))))))</x:f>
      </x:c>
      <x:c r="H129" s="11" t="str">
        <x:f>IF(OR(G129&lt;&gt;"OK",D129="Cancelada"),"",A129*1000+COUNTIFS($A$5:A129,A129,$G$5:G129,"OK",$D$5:D129,"&lt;&gt;Cancelada"))</x:f>
      </x:c>
    </x:row>
    <x:row r="130" ht="27" customHeight="1">
      <x:c r="A130" s="9"/>
      <x:c r="B130" s="10"/>
      <x:c r="C130" s="7"/>
      <x:c r="D130" s="7"/>
      <x:c r="E130" s="7"/>
      <x:c r="F130" s="2"/>
      <x:c r="G130" s="8" t="str">
        <x:f>IF(COUNTA(A130:E130)=0,"",IF(OR(NOT(ISNUMBER(A130)),C130="",AND(D130&lt;&gt;"Pendiente",D130&lt;&gt;"Hecha",D130&lt;&gt;"Cancelada")),"Revisar datos",IF(OR(A130&lt;&gt;INT(A130),A130&lt;DATE(2000,1,1),A130&gt;DATE(2099,12,31)),"Revisar fecha",IF(COUNTA(B130)=0,"OK",IF(NOT(ISNUMBER(B130)),"Revisar hora",IF(OR(B130&lt;0,B130&gt;=1),"Revisar hora","OK"))))))</x:f>
      </x:c>
      <x:c r="H130" s="11" t="str">
        <x:f>IF(OR(G130&lt;&gt;"OK",D130="Cancelada"),"",A130*1000+COUNTIFS($A$5:A130,A130,$G$5:G130,"OK",$D$5:D130,"&lt;&gt;Cancelada"))</x:f>
      </x:c>
    </x:row>
    <x:row r="131" ht="27" customHeight="1">
      <x:c r="A131" s="9"/>
      <x:c r="B131" s="10"/>
      <x:c r="C131" s="7"/>
      <x:c r="D131" s="7"/>
      <x:c r="E131" s="7"/>
      <x:c r="F131" s="2"/>
      <x:c r="G131" s="8" t="str">
        <x:f>IF(COUNTA(A131:E131)=0,"",IF(OR(NOT(ISNUMBER(A131)),C131="",AND(D131&lt;&gt;"Pendiente",D131&lt;&gt;"Hecha",D131&lt;&gt;"Cancelada")),"Revisar datos",IF(OR(A131&lt;&gt;INT(A131),A131&lt;DATE(2000,1,1),A131&gt;DATE(2099,12,31)),"Revisar fecha",IF(COUNTA(B131)=0,"OK",IF(NOT(ISNUMBER(B131)),"Revisar hora",IF(OR(B131&lt;0,B131&gt;=1),"Revisar hora","OK"))))))</x:f>
      </x:c>
      <x:c r="H131" s="11" t="str">
        <x:f>IF(OR(G131&lt;&gt;"OK",D131="Cancelada"),"",A131*1000+COUNTIFS($A$5:A131,A131,$G$5:G131,"OK",$D$5:D131,"&lt;&gt;Cancelada"))</x:f>
      </x:c>
    </x:row>
    <x:row r="132" ht="27" customHeight="1">
      <x:c r="A132" s="9"/>
      <x:c r="B132" s="10"/>
      <x:c r="C132" s="7"/>
      <x:c r="D132" s="7"/>
      <x:c r="E132" s="7"/>
      <x:c r="F132" s="2"/>
      <x:c r="G132" s="8" t="str">
        <x:f>IF(COUNTA(A132:E132)=0,"",IF(OR(NOT(ISNUMBER(A132)),C132="",AND(D132&lt;&gt;"Pendiente",D132&lt;&gt;"Hecha",D132&lt;&gt;"Cancelada")),"Revisar datos",IF(OR(A132&lt;&gt;INT(A132),A132&lt;DATE(2000,1,1),A132&gt;DATE(2099,12,31)),"Revisar fecha",IF(COUNTA(B132)=0,"OK",IF(NOT(ISNUMBER(B132)),"Revisar hora",IF(OR(B132&lt;0,B132&gt;=1),"Revisar hora","OK"))))))</x:f>
      </x:c>
      <x:c r="H132" s="11" t="str">
        <x:f>IF(OR(G132&lt;&gt;"OK",D132="Cancelada"),"",A132*1000+COUNTIFS($A$5:A132,A132,$G$5:G132,"OK",$D$5:D132,"&lt;&gt;Cancelada"))</x:f>
      </x:c>
    </x:row>
    <x:row r="133" ht="27" customHeight="1">
      <x:c r="A133" s="9"/>
      <x:c r="B133" s="10"/>
      <x:c r="C133" s="7"/>
      <x:c r="D133" s="7"/>
      <x:c r="E133" s="7"/>
      <x:c r="F133" s="2"/>
      <x:c r="G133" s="8" t="str">
        <x:f>IF(COUNTA(A133:E133)=0,"",IF(OR(NOT(ISNUMBER(A133)),C133="",AND(D133&lt;&gt;"Pendiente",D133&lt;&gt;"Hecha",D133&lt;&gt;"Cancelada")),"Revisar datos",IF(OR(A133&lt;&gt;INT(A133),A133&lt;DATE(2000,1,1),A133&gt;DATE(2099,12,31)),"Revisar fecha",IF(COUNTA(B133)=0,"OK",IF(NOT(ISNUMBER(B133)),"Revisar hora",IF(OR(B133&lt;0,B133&gt;=1),"Revisar hora","OK"))))))</x:f>
      </x:c>
      <x:c r="H133" s="11" t="str">
        <x:f>IF(OR(G133&lt;&gt;"OK",D133="Cancelada"),"",A133*1000+COUNTIFS($A$5:A133,A133,$G$5:G133,"OK",$D$5:D133,"&lt;&gt;Cancelada"))</x:f>
      </x:c>
    </x:row>
    <x:row r="134" ht="27" customHeight="1">
      <x:c r="A134" s="9"/>
      <x:c r="B134" s="10"/>
      <x:c r="C134" s="7"/>
      <x:c r="D134" s="7"/>
      <x:c r="E134" s="7"/>
      <x:c r="F134" s="2"/>
      <x:c r="G134" s="8" t="str">
        <x:f>IF(COUNTA(A134:E134)=0,"",IF(OR(NOT(ISNUMBER(A134)),C134="",AND(D134&lt;&gt;"Pendiente",D134&lt;&gt;"Hecha",D134&lt;&gt;"Cancelada")),"Revisar datos",IF(OR(A134&lt;&gt;INT(A134),A134&lt;DATE(2000,1,1),A134&gt;DATE(2099,12,31)),"Revisar fecha",IF(COUNTA(B134)=0,"OK",IF(NOT(ISNUMBER(B134)),"Revisar hora",IF(OR(B134&lt;0,B134&gt;=1),"Revisar hora","OK"))))))</x:f>
      </x:c>
      <x:c r="H134" s="11" t="str">
        <x:f>IF(OR(G134&lt;&gt;"OK",D134="Cancelada"),"",A134*1000+COUNTIFS($A$5:A134,A134,$G$5:G134,"OK",$D$5:D134,"&lt;&gt;Cancelada"))</x:f>
      </x:c>
    </x:row>
    <x:row r="135" ht="27" customHeight="1">
      <x:c r="A135" s="9"/>
      <x:c r="B135" s="10"/>
      <x:c r="C135" s="7"/>
      <x:c r="D135" s="7"/>
      <x:c r="E135" s="7"/>
      <x:c r="F135" s="2"/>
      <x:c r="G135" s="8" t="str">
        <x:f>IF(COUNTA(A135:E135)=0,"",IF(OR(NOT(ISNUMBER(A135)),C135="",AND(D135&lt;&gt;"Pendiente",D135&lt;&gt;"Hecha",D135&lt;&gt;"Cancelada")),"Revisar datos",IF(OR(A135&lt;&gt;INT(A135),A135&lt;DATE(2000,1,1),A135&gt;DATE(2099,12,31)),"Revisar fecha",IF(COUNTA(B135)=0,"OK",IF(NOT(ISNUMBER(B135)),"Revisar hora",IF(OR(B135&lt;0,B135&gt;=1),"Revisar hora","OK"))))))</x:f>
      </x:c>
      <x:c r="H135" s="11" t="str">
        <x:f>IF(OR(G135&lt;&gt;"OK",D135="Cancelada"),"",A135*1000+COUNTIFS($A$5:A135,A135,$G$5:G135,"OK",$D$5:D135,"&lt;&gt;Cancelada"))</x:f>
      </x:c>
    </x:row>
    <x:row r="136" ht="27" customHeight="1">
      <x:c r="A136" s="9"/>
      <x:c r="B136" s="10"/>
      <x:c r="C136" s="7"/>
      <x:c r="D136" s="7"/>
      <x:c r="E136" s="7"/>
      <x:c r="F136" s="2"/>
      <x:c r="G136" s="8" t="str">
        <x:f>IF(COUNTA(A136:E136)=0,"",IF(OR(NOT(ISNUMBER(A136)),C136="",AND(D136&lt;&gt;"Pendiente",D136&lt;&gt;"Hecha",D136&lt;&gt;"Cancelada")),"Revisar datos",IF(OR(A136&lt;&gt;INT(A136),A136&lt;DATE(2000,1,1),A136&gt;DATE(2099,12,31)),"Revisar fecha",IF(COUNTA(B136)=0,"OK",IF(NOT(ISNUMBER(B136)),"Revisar hora",IF(OR(B136&lt;0,B136&gt;=1),"Revisar hora","OK"))))))</x:f>
      </x:c>
      <x:c r="H136" s="11" t="str">
        <x:f>IF(OR(G136&lt;&gt;"OK",D136="Cancelada"),"",A136*1000+COUNTIFS($A$5:A136,A136,$G$5:G136,"OK",$D$5:D136,"&lt;&gt;Cancelada"))</x:f>
      </x:c>
    </x:row>
    <x:row r="137" ht="27" customHeight="1">
      <x:c r="A137" s="9"/>
      <x:c r="B137" s="10"/>
      <x:c r="C137" s="7"/>
      <x:c r="D137" s="7"/>
      <x:c r="E137" s="7"/>
      <x:c r="F137" s="2"/>
      <x:c r="G137" s="8" t="str">
        <x:f>IF(COUNTA(A137:E137)=0,"",IF(OR(NOT(ISNUMBER(A137)),C137="",AND(D137&lt;&gt;"Pendiente",D137&lt;&gt;"Hecha",D137&lt;&gt;"Cancelada")),"Revisar datos",IF(OR(A137&lt;&gt;INT(A137),A137&lt;DATE(2000,1,1),A137&gt;DATE(2099,12,31)),"Revisar fecha",IF(COUNTA(B137)=0,"OK",IF(NOT(ISNUMBER(B137)),"Revisar hora",IF(OR(B137&lt;0,B137&gt;=1),"Revisar hora","OK"))))))</x:f>
      </x:c>
      <x:c r="H137" s="11" t="str">
        <x:f>IF(OR(G137&lt;&gt;"OK",D137="Cancelada"),"",A137*1000+COUNTIFS($A$5:A137,A137,$G$5:G137,"OK",$D$5:D137,"&lt;&gt;Cancelada"))</x:f>
      </x:c>
    </x:row>
    <x:row r="138" ht="27" customHeight="1">
      <x:c r="A138" s="9"/>
      <x:c r="B138" s="10"/>
      <x:c r="C138" s="7"/>
      <x:c r="D138" s="7"/>
      <x:c r="E138" s="7"/>
      <x:c r="F138" s="2"/>
      <x:c r="G138" s="8" t="str">
        <x:f>IF(COUNTA(A138:E138)=0,"",IF(OR(NOT(ISNUMBER(A138)),C138="",AND(D138&lt;&gt;"Pendiente",D138&lt;&gt;"Hecha",D138&lt;&gt;"Cancelada")),"Revisar datos",IF(OR(A138&lt;&gt;INT(A138),A138&lt;DATE(2000,1,1),A138&gt;DATE(2099,12,31)),"Revisar fecha",IF(COUNTA(B138)=0,"OK",IF(NOT(ISNUMBER(B138)),"Revisar hora",IF(OR(B138&lt;0,B138&gt;=1),"Revisar hora","OK"))))))</x:f>
      </x:c>
      <x:c r="H138" s="11" t="str">
        <x:f>IF(OR(G138&lt;&gt;"OK",D138="Cancelada"),"",A138*1000+COUNTIFS($A$5:A138,A138,$G$5:G138,"OK",$D$5:D138,"&lt;&gt;Cancelada"))</x:f>
      </x:c>
    </x:row>
    <x:row r="139" ht="27" customHeight="1">
      <x:c r="A139" s="9"/>
      <x:c r="B139" s="10"/>
      <x:c r="C139" s="7"/>
      <x:c r="D139" s="7"/>
      <x:c r="E139" s="7"/>
      <x:c r="F139" s="2"/>
      <x:c r="G139" s="8" t="str">
        <x:f>IF(COUNTA(A139:E139)=0,"",IF(OR(NOT(ISNUMBER(A139)),C139="",AND(D139&lt;&gt;"Pendiente",D139&lt;&gt;"Hecha",D139&lt;&gt;"Cancelada")),"Revisar datos",IF(OR(A139&lt;&gt;INT(A139),A139&lt;DATE(2000,1,1),A139&gt;DATE(2099,12,31)),"Revisar fecha",IF(COUNTA(B139)=0,"OK",IF(NOT(ISNUMBER(B139)),"Revisar hora",IF(OR(B139&lt;0,B139&gt;=1),"Revisar hora","OK"))))))</x:f>
      </x:c>
      <x:c r="H139" s="11" t="str">
        <x:f>IF(OR(G139&lt;&gt;"OK",D139="Cancelada"),"",A139*1000+COUNTIFS($A$5:A139,A139,$G$5:G139,"OK",$D$5:D139,"&lt;&gt;Cancelada"))</x:f>
      </x:c>
    </x:row>
    <x:row r="140" ht="27" customHeight="1">
      <x:c r="A140" s="9"/>
      <x:c r="B140" s="10"/>
      <x:c r="C140" s="7"/>
      <x:c r="D140" s="7"/>
      <x:c r="E140" s="7"/>
      <x:c r="F140" s="2"/>
      <x:c r="G140" s="8" t="str">
        <x:f>IF(COUNTA(A140:E140)=0,"",IF(OR(NOT(ISNUMBER(A140)),C140="",AND(D140&lt;&gt;"Pendiente",D140&lt;&gt;"Hecha",D140&lt;&gt;"Cancelada")),"Revisar datos",IF(OR(A140&lt;&gt;INT(A140),A140&lt;DATE(2000,1,1),A140&gt;DATE(2099,12,31)),"Revisar fecha",IF(COUNTA(B140)=0,"OK",IF(NOT(ISNUMBER(B140)),"Revisar hora",IF(OR(B140&lt;0,B140&gt;=1),"Revisar hora","OK"))))))</x:f>
      </x:c>
      <x:c r="H140" s="11" t="str">
        <x:f>IF(OR(G140&lt;&gt;"OK",D140="Cancelada"),"",A140*1000+COUNTIFS($A$5:A140,A140,$G$5:G140,"OK",$D$5:D140,"&lt;&gt;Cancelada"))</x:f>
      </x:c>
    </x:row>
    <x:row r="141" ht="27" customHeight="1">
      <x:c r="A141" s="9"/>
      <x:c r="B141" s="10"/>
      <x:c r="C141" s="7"/>
      <x:c r="D141" s="7"/>
      <x:c r="E141" s="7"/>
      <x:c r="F141" s="2"/>
      <x:c r="G141" s="8" t="str">
        <x:f>IF(COUNTA(A141:E141)=0,"",IF(OR(NOT(ISNUMBER(A141)),C141="",AND(D141&lt;&gt;"Pendiente",D141&lt;&gt;"Hecha",D141&lt;&gt;"Cancelada")),"Revisar datos",IF(OR(A141&lt;&gt;INT(A141),A141&lt;DATE(2000,1,1),A141&gt;DATE(2099,12,31)),"Revisar fecha",IF(COUNTA(B141)=0,"OK",IF(NOT(ISNUMBER(B141)),"Revisar hora",IF(OR(B141&lt;0,B141&gt;=1),"Revisar hora","OK"))))))</x:f>
      </x:c>
      <x:c r="H141" s="11" t="str">
        <x:f>IF(OR(G141&lt;&gt;"OK",D141="Cancelada"),"",A141*1000+COUNTIFS($A$5:A141,A141,$G$5:G141,"OK",$D$5:D141,"&lt;&gt;Cancelada"))</x:f>
      </x:c>
    </x:row>
    <x:row r="142" ht="27" customHeight="1">
      <x:c r="A142" s="9"/>
      <x:c r="B142" s="10"/>
      <x:c r="C142" s="7"/>
      <x:c r="D142" s="7"/>
      <x:c r="E142" s="7"/>
      <x:c r="F142" s="2"/>
      <x:c r="G142" s="8" t="str">
        <x:f>IF(COUNTA(A142:E142)=0,"",IF(OR(NOT(ISNUMBER(A142)),C142="",AND(D142&lt;&gt;"Pendiente",D142&lt;&gt;"Hecha",D142&lt;&gt;"Cancelada")),"Revisar datos",IF(OR(A142&lt;&gt;INT(A142),A142&lt;DATE(2000,1,1),A142&gt;DATE(2099,12,31)),"Revisar fecha",IF(COUNTA(B142)=0,"OK",IF(NOT(ISNUMBER(B142)),"Revisar hora",IF(OR(B142&lt;0,B142&gt;=1),"Revisar hora","OK"))))))</x:f>
      </x:c>
      <x:c r="H142" s="11" t="str">
        <x:f>IF(OR(G142&lt;&gt;"OK",D142="Cancelada"),"",A142*1000+COUNTIFS($A$5:A142,A142,$G$5:G142,"OK",$D$5:D142,"&lt;&gt;Cancelada"))</x:f>
      </x:c>
    </x:row>
    <x:row r="143" ht="27" customHeight="1">
      <x:c r="A143" s="9"/>
      <x:c r="B143" s="10"/>
      <x:c r="C143" s="7"/>
      <x:c r="D143" s="7"/>
      <x:c r="E143" s="7"/>
      <x:c r="F143" s="2"/>
      <x:c r="G143" s="8" t="str">
        <x:f>IF(COUNTA(A143:E143)=0,"",IF(OR(NOT(ISNUMBER(A143)),C143="",AND(D143&lt;&gt;"Pendiente",D143&lt;&gt;"Hecha",D143&lt;&gt;"Cancelada")),"Revisar datos",IF(OR(A143&lt;&gt;INT(A143),A143&lt;DATE(2000,1,1),A143&gt;DATE(2099,12,31)),"Revisar fecha",IF(COUNTA(B143)=0,"OK",IF(NOT(ISNUMBER(B143)),"Revisar hora",IF(OR(B143&lt;0,B143&gt;=1),"Revisar hora","OK"))))))</x:f>
      </x:c>
      <x:c r="H143" s="11" t="str">
        <x:f>IF(OR(G143&lt;&gt;"OK",D143="Cancelada"),"",A143*1000+COUNTIFS($A$5:A143,A143,$G$5:G143,"OK",$D$5:D143,"&lt;&gt;Cancelada"))</x:f>
      </x:c>
    </x:row>
    <x:row r="144" ht="27" customHeight="1">
      <x:c r="A144" s="9"/>
      <x:c r="B144" s="10"/>
      <x:c r="C144" s="7"/>
      <x:c r="D144" s="7"/>
      <x:c r="E144" s="7"/>
      <x:c r="F144" s="2"/>
      <x:c r="G144" s="8" t="str">
        <x:f>IF(COUNTA(A144:E144)=0,"",IF(OR(NOT(ISNUMBER(A144)),C144="",AND(D144&lt;&gt;"Pendiente",D144&lt;&gt;"Hecha",D144&lt;&gt;"Cancelada")),"Revisar datos",IF(OR(A144&lt;&gt;INT(A144),A144&lt;DATE(2000,1,1),A144&gt;DATE(2099,12,31)),"Revisar fecha",IF(COUNTA(B144)=0,"OK",IF(NOT(ISNUMBER(B144)),"Revisar hora",IF(OR(B144&lt;0,B144&gt;=1),"Revisar hora","OK"))))))</x:f>
      </x:c>
      <x:c r="H144" s="11" t="str">
        <x:f>IF(OR(G144&lt;&gt;"OK",D144="Cancelada"),"",A144*1000+COUNTIFS($A$5:A144,A144,$G$5:G144,"OK",$D$5:D144,"&lt;&gt;Cancelada"))</x:f>
      </x:c>
    </x:row>
    <x:row r="145" ht="27" customHeight="1">
      <x:c r="A145" s="9"/>
      <x:c r="B145" s="10"/>
      <x:c r="C145" s="7"/>
      <x:c r="D145" s="7"/>
      <x:c r="E145" s="7"/>
      <x:c r="F145" s="2"/>
      <x:c r="G145" s="8" t="str">
        <x:f>IF(COUNTA(A145:E145)=0,"",IF(OR(NOT(ISNUMBER(A145)),C145="",AND(D145&lt;&gt;"Pendiente",D145&lt;&gt;"Hecha",D145&lt;&gt;"Cancelada")),"Revisar datos",IF(OR(A145&lt;&gt;INT(A145),A145&lt;DATE(2000,1,1),A145&gt;DATE(2099,12,31)),"Revisar fecha",IF(COUNTA(B145)=0,"OK",IF(NOT(ISNUMBER(B145)),"Revisar hora",IF(OR(B145&lt;0,B145&gt;=1),"Revisar hora","OK"))))))</x:f>
      </x:c>
      <x:c r="H145" s="11" t="str">
        <x:f>IF(OR(G145&lt;&gt;"OK",D145="Cancelada"),"",A145*1000+COUNTIFS($A$5:A145,A145,$G$5:G145,"OK",$D$5:D145,"&lt;&gt;Cancelada"))</x:f>
      </x:c>
    </x:row>
    <x:row r="146" ht="27" customHeight="1">
      <x:c r="A146" s="9"/>
      <x:c r="B146" s="10"/>
      <x:c r="C146" s="7"/>
      <x:c r="D146" s="7"/>
      <x:c r="E146" s="7"/>
      <x:c r="F146" s="2"/>
      <x:c r="G146" s="8" t="str">
        <x:f>IF(COUNTA(A146:E146)=0,"",IF(OR(NOT(ISNUMBER(A146)),C146="",AND(D146&lt;&gt;"Pendiente",D146&lt;&gt;"Hecha",D146&lt;&gt;"Cancelada")),"Revisar datos",IF(OR(A146&lt;&gt;INT(A146),A146&lt;DATE(2000,1,1),A146&gt;DATE(2099,12,31)),"Revisar fecha",IF(COUNTA(B146)=0,"OK",IF(NOT(ISNUMBER(B146)),"Revisar hora",IF(OR(B146&lt;0,B146&gt;=1),"Revisar hora","OK"))))))</x:f>
      </x:c>
      <x:c r="H146" s="11" t="str">
        <x:f>IF(OR(G146&lt;&gt;"OK",D146="Cancelada"),"",A146*1000+COUNTIFS($A$5:A146,A146,$G$5:G146,"OK",$D$5:D146,"&lt;&gt;Cancelada"))</x:f>
      </x:c>
    </x:row>
    <x:row r="147" ht="27" customHeight="1">
      <x:c r="A147" s="9"/>
      <x:c r="B147" s="10"/>
      <x:c r="C147" s="7"/>
      <x:c r="D147" s="7"/>
      <x:c r="E147" s="7"/>
      <x:c r="F147" s="2"/>
      <x:c r="G147" s="8" t="str">
        <x:f>IF(COUNTA(A147:E147)=0,"",IF(OR(NOT(ISNUMBER(A147)),C147="",AND(D147&lt;&gt;"Pendiente",D147&lt;&gt;"Hecha",D147&lt;&gt;"Cancelada")),"Revisar datos",IF(OR(A147&lt;&gt;INT(A147),A147&lt;DATE(2000,1,1),A147&gt;DATE(2099,12,31)),"Revisar fecha",IF(COUNTA(B147)=0,"OK",IF(NOT(ISNUMBER(B147)),"Revisar hora",IF(OR(B147&lt;0,B147&gt;=1),"Revisar hora","OK"))))))</x:f>
      </x:c>
      <x:c r="H147" s="11" t="str">
        <x:f>IF(OR(G147&lt;&gt;"OK",D147="Cancelada"),"",A147*1000+COUNTIFS($A$5:A147,A147,$G$5:G147,"OK",$D$5:D147,"&lt;&gt;Cancelada"))</x:f>
      </x:c>
    </x:row>
    <x:row r="148" ht="27" customHeight="1">
      <x:c r="A148" s="9"/>
      <x:c r="B148" s="10"/>
      <x:c r="C148" s="7"/>
      <x:c r="D148" s="7"/>
      <x:c r="E148" s="7"/>
      <x:c r="F148" s="2"/>
      <x:c r="G148" s="8" t="str">
        <x:f>IF(COUNTA(A148:E148)=0,"",IF(OR(NOT(ISNUMBER(A148)),C148="",AND(D148&lt;&gt;"Pendiente",D148&lt;&gt;"Hecha",D148&lt;&gt;"Cancelada")),"Revisar datos",IF(OR(A148&lt;&gt;INT(A148),A148&lt;DATE(2000,1,1),A148&gt;DATE(2099,12,31)),"Revisar fecha",IF(COUNTA(B148)=0,"OK",IF(NOT(ISNUMBER(B148)),"Revisar hora",IF(OR(B148&lt;0,B148&gt;=1),"Revisar hora","OK"))))))</x:f>
      </x:c>
      <x:c r="H148" s="11" t="str">
        <x:f>IF(OR(G148&lt;&gt;"OK",D148="Cancelada"),"",A148*1000+COUNTIFS($A$5:A148,A148,$G$5:G148,"OK",$D$5:D148,"&lt;&gt;Cancelada"))</x:f>
      </x:c>
    </x:row>
    <x:row r="149" ht="27" customHeight="1">
      <x:c r="A149" s="9"/>
      <x:c r="B149" s="10"/>
      <x:c r="C149" s="7"/>
      <x:c r="D149" s="7"/>
      <x:c r="E149" s="7"/>
      <x:c r="F149" s="2"/>
      <x:c r="G149" s="8" t="str">
        <x:f>IF(COUNTA(A149:E149)=0,"",IF(OR(NOT(ISNUMBER(A149)),C149="",AND(D149&lt;&gt;"Pendiente",D149&lt;&gt;"Hecha",D149&lt;&gt;"Cancelada")),"Revisar datos",IF(OR(A149&lt;&gt;INT(A149),A149&lt;DATE(2000,1,1),A149&gt;DATE(2099,12,31)),"Revisar fecha",IF(COUNTA(B149)=0,"OK",IF(NOT(ISNUMBER(B149)),"Revisar hora",IF(OR(B149&lt;0,B149&gt;=1),"Revisar hora","OK"))))))</x:f>
      </x:c>
      <x:c r="H149" s="11" t="str">
        <x:f>IF(OR(G149&lt;&gt;"OK",D149="Cancelada"),"",A149*1000+COUNTIFS($A$5:A149,A149,$G$5:G149,"OK",$D$5:D149,"&lt;&gt;Cancelada"))</x:f>
      </x:c>
    </x:row>
    <x:row r="150" ht="27" customHeight="1">
      <x:c r="A150" s="9"/>
      <x:c r="B150" s="10"/>
      <x:c r="C150" s="7"/>
      <x:c r="D150" s="7"/>
      <x:c r="E150" s="7"/>
      <x:c r="F150" s="2"/>
      <x:c r="G150" s="8" t="str">
        <x:f>IF(COUNTA(A150:E150)=0,"",IF(OR(NOT(ISNUMBER(A150)),C150="",AND(D150&lt;&gt;"Pendiente",D150&lt;&gt;"Hecha",D150&lt;&gt;"Cancelada")),"Revisar datos",IF(OR(A150&lt;&gt;INT(A150),A150&lt;DATE(2000,1,1),A150&gt;DATE(2099,12,31)),"Revisar fecha",IF(COUNTA(B150)=0,"OK",IF(NOT(ISNUMBER(B150)),"Revisar hora",IF(OR(B150&lt;0,B150&gt;=1),"Revisar hora","OK"))))))</x:f>
      </x:c>
      <x:c r="H150" s="11" t="str">
        <x:f>IF(OR(G150&lt;&gt;"OK",D150="Cancelada"),"",A150*1000+COUNTIFS($A$5:A150,A150,$G$5:G150,"OK",$D$5:D150,"&lt;&gt;Cancelada"))</x:f>
      </x:c>
    </x:row>
    <x:row r="151" ht="27" customHeight="1">
      <x:c r="A151" s="9"/>
      <x:c r="B151" s="10"/>
      <x:c r="C151" s="7"/>
      <x:c r="D151" s="7"/>
      <x:c r="E151" s="7"/>
      <x:c r="F151" s="2"/>
      <x:c r="G151" s="8" t="str">
        <x:f>IF(COUNTA(A151:E151)=0,"",IF(OR(NOT(ISNUMBER(A151)),C151="",AND(D151&lt;&gt;"Pendiente",D151&lt;&gt;"Hecha",D151&lt;&gt;"Cancelada")),"Revisar datos",IF(OR(A151&lt;&gt;INT(A151),A151&lt;DATE(2000,1,1),A151&gt;DATE(2099,12,31)),"Revisar fecha",IF(COUNTA(B151)=0,"OK",IF(NOT(ISNUMBER(B151)),"Revisar hora",IF(OR(B151&lt;0,B151&gt;=1),"Revisar hora","OK"))))))</x:f>
      </x:c>
      <x:c r="H151" s="11" t="str">
        <x:f>IF(OR(G151&lt;&gt;"OK",D151="Cancelada"),"",A151*1000+COUNTIFS($A$5:A151,A151,$G$5:G151,"OK",$D$5:D151,"&lt;&gt;Cancelada"))</x:f>
      </x:c>
    </x:row>
    <x:row r="152" ht="27" customHeight="1">
      <x:c r="A152" s="9"/>
      <x:c r="B152" s="10"/>
      <x:c r="C152" s="7"/>
      <x:c r="D152" s="7"/>
      <x:c r="E152" s="7"/>
      <x:c r="F152" s="2"/>
      <x:c r="G152" s="8" t="str">
        <x:f>IF(COUNTA(A152:E152)=0,"",IF(OR(NOT(ISNUMBER(A152)),C152="",AND(D152&lt;&gt;"Pendiente",D152&lt;&gt;"Hecha",D152&lt;&gt;"Cancelada")),"Revisar datos",IF(OR(A152&lt;&gt;INT(A152),A152&lt;DATE(2000,1,1),A152&gt;DATE(2099,12,31)),"Revisar fecha",IF(COUNTA(B152)=0,"OK",IF(NOT(ISNUMBER(B152)),"Revisar hora",IF(OR(B152&lt;0,B152&gt;=1),"Revisar hora","OK"))))))</x:f>
      </x:c>
      <x:c r="H152" s="11" t="str">
        <x:f>IF(OR(G152&lt;&gt;"OK",D152="Cancelada"),"",A152*1000+COUNTIFS($A$5:A152,A152,$G$5:G152,"OK",$D$5:D152,"&lt;&gt;Cancelada"))</x:f>
      </x:c>
    </x:row>
    <x:row r="153" ht="27" customHeight="1">
      <x:c r="A153" s="9"/>
      <x:c r="B153" s="10"/>
      <x:c r="C153" s="7"/>
      <x:c r="D153" s="7"/>
      <x:c r="E153" s="7"/>
      <x:c r="F153" s="2"/>
      <x:c r="G153" s="8" t="str">
        <x:f>IF(COUNTA(A153:E153)=0,"",IF(OR(NOT(ISNUMBER(A153)),C153="",AND(D153&lt;&gt;"Pendiente",D153&lt;&gt;"Hecha",D153&lt;&gt;"Cancelada")),"Revisar datos",IF(OR(A153&lt;&gt;INT(A153),A153&lt;DATE(2000,1,1),A153&gt;DATE(2099,12,31)),"Revisar fecha",IF(COUNTA(B153)=0,"OK",IF(NOT(ISNUMBER(B153)),"Revisar hora",IF(OR(B153&lt;0,B153&gt;=1),"Revisar hora","OK"))))))</x:f>
      </x:c>
      <x:c r="H153" s="11" t="str">
        <x:f>IF(OR(G153&lt;&gt;"OK",D153="Cancelada"),"",A153*1000+COUNTIFS($A$5:A153,A153,$G$5:G153,"OK",$D$5:D153,"&lt;&gt;Cancelada"))</x:f>
      </x:c>
    </x:row>
    <x:row r="154" ht="27" customHeight="1">
      <x:c r="A154" s="9"/>
      <x:c r="B154" s="10"/>
      <x:c r="C154" s="7"/>
      <x:c r="D154" s="7"/>
      <x:c r="E154" s="7"/>
      <x:c r="F154" s="2"/>
      <x:c r="G154" s="8" t="str">
        <x:f>IF(COUNTA(A154:E154)=0,"",IF(OR(NOT(ISNUMBER(A154)),C154="",AND(D154&lt;&gt;"Pendiente",D154&lt;&gt;"Hecha",D154&lt;&gt;"Cancelada")),"Revisar datos",IF(OR(A154&lt;&gt;INT(A154),A154&lt;DATE(2000,1,1),A154&gt;DATE(2099,12,31)),"Revisar fecha",IF(COUNTA(B154)=0,"OK",IF(NOT(ISNUMBER(B154)),"Revisar hora",IF(OR(B154&lt;0,B154&gt;=1),"Revisar hora","OK"))))))</x:f>
      </x:c>
      <x:c r="H154" s="11" t="str">
        <x:f>IF(OR(G154&lt;&gt;"OK",D154="Cancelada"),"",A154*1000+COUNTIFS($A$5:A154,A154,$G$5:G154,"OK",$D$5:D154,"&lt;&gt;Cancelada"))</x:f>
      </x:c>
    </x:row>
    <x:row r="155" ht="27" customHeight="1">
      <x:c r="A155" s="9"/>
      <x:c r="B155" s="10"/>
      <x:c r="C155" s="7"/>
      <x:c r="D155" s="7"/>
      <x:c r="E155" s="7"/>
      <x:c r="F155" s="2"/>
      <x:c r="G155" s="8" t="str">
        <x:f>IF(COUNTA(A155:E155)=0,"",IF(OR(NOT(ISNUMBER(A155)),C155="",AND(D155&lt;&gt;"Pendiente",D155&lt;&gt;"Hecha",D155&lt;&gt;"Cancelada")),"Revisar datos",IF(OR(A155&lt;&gt;INT(A155),A155&lt;DATE(2000,1,1),A155&gt;DATE(2099,12,31)),"Revisar fecha",IF(COUNTA(B155)=0,"OK",IF(NOT(ISNUMBER(B155)),"Revisar hora",IF(OR(B155&lt;0,B155&gt;=1),"Revisar hora","OK"))))))</x:f>
      </x:c>
      <x:c r="H155" s="11" t="str">
        <x:f>IF(OR(G155&lt;&gt;"OK",D155="Cancelada"),"",A155*1000+COUNTIFS($A$5:A155,A155,$G$5:G155,"OK",$D$5:D155,"&lt;&gt;Cancelada"))</x:f>
      </x:c>
    </x:row>
    <x:row r="156" ht="27" customHeight="1">
      <x:c r="A156" s="9"/>
      <x:c r="B156" s="10"/>
      <x:c r="C156" s="7"/>
      <x:c r="D156" s="7"/>
      <x:c r="E156" s="7"/>
      <x:c r="F156" s="2"/>
      <x:c r="G156" s="8" t="str">
        <x:f>IF(COUNTA(A156:E156)=0,"",IF(OR(NOT(ISNUMBER(A156)),C156="",AND(D156&lt;&gt;"Pendiente",D156&lt;&gt;"Hecha",D156&lt;&gt;"Cancelada")),"Revisar datos",IF(OR(A156&lt;&gt;INT(A156),A156&lt;DATE(2000,1,1),A156&gt;DATE(2099,12,31)),"Revisar fecha",IF(COUNTA(B156)=0,"OK",IF(NOT(ISNUMBER(B156)),"Revisar hora",IF(OR(B156&lt;0,B156&gt;=1),"Revisar hora","OK"))))))</x:f>
      </x:c>
      <x:c r="H156" s="11" t="str">
        <x:f>IF(OR(G156&lt;&gt;"OK",D156="Cancelada"),"",A156*1000+COUNTIFS($A$5:A156,A156,$G$5:G156,"OK",$D$5:D156,"&lt;&gt;Cancelada"))</x:f>
      </x:c>
    </x:row>
    <x:row r="157" ht="27" customHeight="1">
      <x:c r="A157" s="9"/>
      <x:c r="B157" s="10"/>
      <x:c r="C157" s="7"/>
      <x:c r="D157" s="7"/>
      <x:c r="E157" s="7"/>
      <x:c r="F157" s="2"/>
      <x:c r="G157" s="8" t="str">
        <x:f>IF(COUNTA(A157:E157)=0,"",IF(OR(NOT(ISNUMBER(A157)),C157="",AND(D157&lt;&gt;"Pendiente",D157&lt;&gt;"Hecha",D157&lt;&gt;"Cancelada")),"Revisar datos",IF(OR(A157&lt;&gt;INT(A157),A157&lt;DATE(2000,1,1),A157&gt;DATE(2099,12,31)),"Revisar fecha",IF(COUNTA(B157)=0,"OK",IF(NOT(ISNUMBER(B157)),"Revisar hora",IF(OR(B157&lt;0,B157&gt;=1),"Revisar hora","OK"))))))</x:f>
      </x:c>
      <x:c r="H157" s="11" t="str">
        <x:f>IF(OR(G157&lt;&gt;"OK",D157="Cancelada"),"",A157*1000+COUNTIFS($A$5:A157,A157,$G$5:G157,"OK",$D$5:D157,"&lt;&gt;Cancelada"))</x:f>
      </x:c>
    </x:row>
    <x:row r="158" ht="27" customHeight="1">
      <x:c r="A158" s="9"/>
      <x:c r="B158" s="10"/>
      <x:c r="C158" s="7"/>
      <x:c r="D158" s="7"/>
      <x:c r="E158" s="7"/>
      <x:c r="F158" s="2"/>
      <x:c r="G158" s="8" t="str">
        <x:f>IF(COUNTA(A158:E158)=0,"",IF(OR(NOT(ISNUMBER(A158)),C158="",AND(D158&lt;&gt;"Pendiente",D158&lt;&gt;"Hecha",D158&lt;&gt;"Cancelada")),"Revisar datos",IF(OR(A158&lt;&gt;INT(A158),A158&lt;DATE(2000,1,1),A158&gt;DATE(2099,12,31)),"Revisar fecha",IF(COUNTA(B158)=0,"OK",IF(NOT(ISNUMBER(B158)),"Revisar hora",IF(OR(B158&lt;0,B158&gt;=1),"Revisar hora","OK"))))))</x:f>
      </x:c>
      <x:c r="H158" s="11" t="str">
        <x:f>IF(OR(G158&lt;&gt;"OK",D158="Cancelada"),"",A158*1000+COUNTIFS($A$5:A158,A158,$G$5:G158,"OK",$D$5:D158,"&lt;&gt;Cancelada"))</x:f>
      </x:c>
    </x:row>
    <x:row r="159" ht="27" customHeight="1">
      <x:c r="A159" s="9"/>
      <x:c r="B159" s="10"/>
      <x:c r="C159" s="7"/>
      <x:c r="D159" s="7"/>
      <x:c r="E159" s="7"/>
      <x:c r="F159" s="2"/>
      <x:c r="G159" s="8" t="str">
        <x:f>IF(COUNTA(A159:E159)=0,"",IF(OR(NOT(ISNUMBER(A159)),C159="",AND(D159&lt;&gt;"Pendiente",D159&lt;&gt;"Hecha",D159&lt;&gt;"Cancelada")),"Revisar datos",IF(OR(A159&lt;&gt;INT(A159),A159&lt;DATE(2000,1,1),A159&gt;DATE(2099,12,31)),"Revisar fecha",IF(COUNTA(B159)=0,"OK",IF(NOT(ISNUMBER(B159)),"Revisar hora",IF(OR(B159&lt;0,B159&gt;=1),"Revisar hora","OK"))))))</x:f>
      </x:c>
      <x:c r="H159" s="11" t="str">
        <x:f>IF(OR(G159&lt;&gt;"OK",D159="Cancelada"),"",A159*1000+COUNTIFS($A$5:A159,A159,$G$5:G159,"OK",$D$5:D159,"&lt;&gt;Cancelada"))</x:f>
      </x:c>
    </x:row>
    <x:row r="160" ht="27" customHeight="1">
      <x:c r="A160" s="9"/>
      <x:c r="B160" s="10"/>
      <x:c r="C160" s="7"/>
      <x:c r="D160" s="7"/>
      <x:c r="E160" s="7"/>
      <x:c r="F160" s="2"/>
      <x:c r="G160" s="8" t="str">
        <x:f>IF(COUNTA(A160:E160)=0,"",IF(OR(NOT(ISNUMBER(A160)),C160="",AND(D160&lt;&gt;"Pendiente",D160&lt;&gt;"Hecha",D160&lt;&gt;"Cancelada")),"Revisar datos",IF(OR(A160&lt;&gt;INT(A160),A160&lt;DATE(2000,1,1),A160&gt;DATE(2099,12,31)),"Revisar fecha",IF(COUNTA(B160)=0,"OK",IF(NOT(ISNUMBER(B160)),"Revisar hora",IF(OR(B160&lt;0,B160&gt;=1),"Revisar hora","OK"))))))</x:f>
      </x:c>
      <x:c r="H160" s="11" t="str">
        <x:f>IF(OR(G160&lt;&gt;"OK",D160="Cancelada"),"",A160*1000+COUNTIFS($A$5:A160,A160,$G$5:G160,"OK",$D$5:D160,"&lt;&gt;Cancelada"))</x:f>
      </x:c>
    </x:row>
    <x:row r="161" ht="27" customHeight="1">
      <x:c r="A161" s="9"/>
      <x:c r="B161" s="10"/>
      <x:c r="C161" s="7"/>
      <x:c r="D161" s="7"/>
      <x:c r="E161" s="7"/>
      <x:c r="F161" s="2"/>
      <x:c r="G161" s="8" t="str">
        <x:f>IF(COUNTA(A161:E161)=0,"",IF(OR(NOT(ISNUMBER(A161)),C161="",AND(D161&lt;&gt;"Pendiente",D161&lt;&gt;"Hecha",D161&lt;&gt;"Cancelada")),"Revisar datos",IF(OR(A161&lt;&gt;INT(A161),A161&lt;DATE(2000,1,1),A161&gt;DATE(2099,12,31)),"Revisar fecha",IF(COUNTA(B161)=0,"OK",IF(NOT(ISNUMBER(B161)),"Revisar hora",IF(OR(B161&lt;0,B161&gt;=1),"Revisar hora","OK"))))))</x:f>
      </x:c>
      <x:c r="H161" s="11" t="str">
        <x:f>IF(OR(G161&lt;&gt;"OK",D161="Cancelada"),"",A161*1000+COUNTIFS($A$5:A161,A161,$G$5:G161,"OK",$D$5:D161,"&lt;&gt;Cancelada"))</x:f>
      </x:c>
    </x:row>
    <x:row r="162" ht="27" customHeight="1">
      <x:c r="A162" s="9"/>
      <x:c r="B162" s="10"/>
      <x:c r="C162" s="7"/>
      <x:c r="D162" s="7"/>
      <x:c r="E162" s="7"/>
      <x:c r="F162" s="2"/>
      <x:c r="G162" s="8" t="str">
        <x:f>IF(COUNTA(A162:E162)=0,"",IF(OR(NOT(ISNUMBER(A162)),C162="",AND(D162&lt;&gt;"Pendiente",D162&lt;&gt;"Hecha",D162&lt;&gt;"Cancelada")),"Revisar datos",IF(OR(A162&lt;&gt;INT(A162),A162&lt;DATE(2000,1,1),A162&gt;DATE(2099,12,31)),"Revisar fecha",IF(COUNTA(B162)=0,"OK",IF(NOT(ISNUMBER(B162)),"Revisar hora",IF(OR(B162&lt;0,B162&gt;=1),"Revisar hora","OK"))))))</x:f>
      </x:c>
      <x:c r="H162" s="11" t="str">
        <x:f>IF(OR(G162&lt;&gt;"OK",D162="Cancelada"),"",A162*1000+COUNTIFS($A$5:A162,A162,$G$5:G162,"OK",$D$5:D162,"&lt;&gt;Cancelada"))</x:f>
      </x:c>
    </x:row>
    <x:row r="163" ht="27" customHeight="1">
      <x:c r="A163" s="9"/>
      <x:c r="B163" s="10"/>
      <x:c r="C163" s="7"/>
      <x:c r="D163" s="7"/>
      <x:c r="E163" s="7"/>
      <x:c r="F163" s="2"/>
      <x:c r="G163" s="8" t="str">
        <x:f>IF(COUNTA(A163:E163)=0,"",IF(OR(NOT(ISNUMBER(A163)),C163="",AND(D163&lt;&gt;"Pendiente",D163&lt;&gt;"Hecha",D163&lt;&gt;"Cancelada")),"Revisar datos",IF(OR(A163&lt;&gt;INT(A163),A163&lt;DATE(2000,1,1),A163&gt;DATE(2099,12,31)),"Revisar fecha",IF(COUNTA(B163)=0,"OK",IF(NOT(ISNUMBER(B163)),"Revisar hora",IF(OR(B163&lt;0,B163&gt;=1),"Revisar hora","OK"))))))</x:f>
      </x:c>
      <x:c r="H163" s="11" t="str">
        <x:f>IF(OR(G163&lt;&gt;"OK",D163="Cancelada"),"",A163*1000+COUNTIFS($A$5:A163,A163,$G$5:G163,"OK",$D$5:D163,"&lt;&gt;Cancelada"))</x:f>
      </x:c>
    </x:row>
    <x:row r="164" ht="27" customHeight="1">
      <x:c r="A164" s="9"/>
      <x:c r="B164" s="10"/>
      <x:c r="C164" s="7"/>
      <x:c r="D164" s="7"/>
      <x:c r="E164" s="7"/>
      <x:c r="F164" s="2"/>
      <x:c r="G164" s="8" t="str">
        <x:f>IF(COUNTA(A164:E164)=0,"",IF(OR(NOT(ISNUMBER(A164)),C164="",AND(D164&lt;&gt;"Pendiente",D164&lt;&gt;"Hecha",D164&lt;&gt;"Cancelada")),"Revisar datos",IF(OR(A164&lt;&gt;INT(A164),A164&lt;DATE(2000,1,1),A164&gt;DATE(2099,12,31)),"Revisar fecha",IF(COUNTA(B164)=0,"OK",IF(NOT(ISNUMBER(B164)),"Revisar hora",IF(OR(B164&lt;0,B164&gt;=1),"Revisar hora","OK"))))))</x:f>
      </x:c>
      <x:c r="H164" s="11" t="str">
        <x:f>IF(OR(G164&lt;&gt;"OK",D164="Cancelada"),"",A164*1000+COUNTIFS($A$5:A164,A164,$G$5:G164,"OK",$D$5:D164,"&lt;&gt;Cancelada"))</x:f>
      </x:c>
    </x:row>
    <x:row r="165" ht="27" customHeight="1">
      <x:c r="A165" s="9"/>
      <x:c r="B165" s="10"/>
      <x:c r="C165" s="7"/>
      <x:c r="D165" s="7"/>
      <x:c r="E165" s="7"/>
      <x:c r="F165" s="2"/>
      <x:c r="G165" s="8" t="str">
        <x:f>IF(COUNTA(A165:E165)=0,"",IF(OR(NOT(ISNUMBER(A165)),C165="",AND(D165&lt;&gt;"Pendiente",D165&lt;&gt;"Hecha",D165&lt;&gt;"Cancelada")),"Revisar datos",IF(OR(A165&lt;&gt;INT(A165),A165&lt;DATE(2000,1,1),A165&gt;DATE(2099,12,31)),"Revisar fecha",IF(COUNTA(B165)=0,"OK",IF(NOT(ISNUMBER(B165)),"Revisar hora",IF(OR(B165&lt;0,B165&gt;=1),"Revisar hora","OK"))))))</x:f>
      </x:c>
      <x:c r="H165" s="11" t="str">
        <x:f>IF(OR(G165&lt;&gt;"OK",D165="Cancelada"),"",A165*1000+COUNTIFS($A$5:A165,A165,$G$5:G165,"OK",$D$5:D165,"&lt;&gt;Cancelada"))</x:f>
      </x:c>
    </x:row>
    <x:row r="166" ht="27" customHeight="1">
      <x:c r="A166" s="9"/>
      <x:c r="B166" s="10"/>
      <x:c r="C166" s="7"/>
      <x:c r="D166" s="7"/>
      <x:c r="E166" s="7"/>
      <x:c r="F166" s="2"/>
      <x:c r="G166" s="8" t="str">
        <x:f>IF(COUNTA(A166:E166)=0,"",IF(OR(NOT(ISNUMBER(A166)),C166="",AND(D166&lt;&gt;"Pendiente",D166&lt;&gt;"Hecha",D166&lt;&gt;"Cancelada")),"Revisar datos",IF(OR(A166&lt;&gt;INT(A166),A166&lt;DATE(2000,1,1),A166&gt;DATE(2099,12,31)),"Revisar fecha",IF(COUNTA(B166)=0,"OK",IF(NOT(ISNUMBER(B166)),"Revisar hora",IF(OR(B166&lt;0,B166&gt;=1),"Revisar hora","OK"))))))</x:f>
      </x:c>
      <x:c r="H166" s="11" t="str">
        <x:f>IF(OR(G166&lt;&gt;"OK",D166="Cancelada"),"",A166*1000+COUNTIFS($A$5:A166,A166,$G$5:G166,"OK",$D$5:D166,"&lt;&gt;Cancelada"))</x:f>
      </x:c>
    </x:row>
    <x:row r="167" ht="27" customHeight="1">
      <x:c r="A167" s="9"/>
      <x:c r="B167" s="10"/>
      <x:c r="C167" s="7"/>
      <x:c r="D167" s="7"/>
      <x:c r="E167" s="7"/>
      <x:c r="F167" s="2"/>
      <x:c r="G167" s="8" t="str">
        <x:f>IF(COUNTA(A167:E167)=0,"",IF(OR(NOT(ISNUMBER(A167)),C167="",AND(D167&lt;&gt;"Pendiente",D167&lt;&gt;"Hecha",D167&lt;&gt;"Cancelada")),"Revisar datos",IF(OR(A167&lt;&gt;INT(A167),A167&lt;DATE(2000,1,1),A167&gt;DATE(2099,12,31)),"Revisar fecha",IF(COUNTA(B167)=0,"OK",IF(NOT(ISNUMBER(B167)),"Revisar hora",IF(OR(B167&lt;0,B167&gt;=1),"Revisar hora","OK"))))))</x:f>
      </x:c>
      <x:c r="H167" s="11" t="str">
        <x:f>IF(OR(G167&lt;&gt;"OK",D167="Cancelada"),"",A167*1000+COUNTIFS($A$5:A167,A167,$G$5:G167,"OK",$D$5:D167,"&lt;&gt;Cancelada"))</x:f>
      </x:c>
    </x:row>
    <x:row r="168" ht="27" customHeight="1">
      <x:c r="A168" s="9"/>
      <x:c r="B168" s="10"/>
      <x:c r="C168" s="7"/>
      <x:c r="D168" s="7"/>
      <x:c r="E168" s="7"/>
      <x:c r="F168" s="2"/>
      <x:c r="G168" s="8" t="str">
        <x:f>IF(COUNTA(A168:E168)=0,"",IF(OR(NOT(ISNUMBER(A168)),C168="",AND(D168&lt;&gt;"Pendiente",D168&lt;&gt;"Hecha",D168&lt;&gt;"Cancelada")),"Revisar datos",IF(OR(A168&lt;&gt;INT(A168),A168&lt;DATE(2000,1,1),A168&gt;DATE(2099,12,31)),"Revisar fecha",IF(COUNTA(B168)=0,"OK",IF(NOT(ISNUMBER(B168)),"Revisar hora",IF(OR(B168&lt;0,B168&gt;=1),"Revisar hora","OK"))))))</x:f>
      </x:c>
      <x:c r="H168" s="11" t="str">
        <x:f>IF(OR(G168&lt;&gt;"OK",D168="Cancelada"),"",A168*1000+COUNTIFS($A$5:A168,A168,$G$5:G168,"OK",$D$5:D168,"&lt;&gt;Cancelada"))</x:f>
      </x:c>
    </x:row>
    <x:row r="169" ht="27" customHeight="1">
      <x:c r="A169" s="9"/>
      <x:c r="B169" s="10"/>
      <x:c r="C169" s="7"/>
      <x:c r="D169" s="7"/>
      <x:c r="E169" s="7"/>
      <x:c r="F169" s="2"/>
      <x:c r="G169" s="8" t="str">
        <x:f>IF(COUNTA(A169:E169)=0,"",IF(OR(NOT(ISNUMBER(A169)),C169="",AND(D169&lt;&gt;"Pendiente",D169&lt;&gt;"Hecha",D169&lt;&gt;"Cancelada")),"Revisar datos",IF(OR(A169&lt;&gt;INT(A169),A169&lt;DATE(2000,1,1),A169&gt;DATE(2099,12,31)),"Revisar fecha",IF(COUNTA(B169)=0,"OK",IF(NOT(ISNUMBER(B169)),"Revisar hora",IF(OR(B169&lt;0,B169&gt;=1),"Revisar hora","OK"))))))</x:f>
      </x:c>
      <x:c r="H169" s="11" t="str">
        <x:f>IF(OR(G169&lt;&gt;"OK",D169="Cancelada"),"",A169*1000+COUNTIFS($A$5:A169,A169,$G$5:G169,"OK",$D$5:D169,"&lt;&gt;Cancelada"))</x:f>
      </x:c>
    </x:row>
    <x:row r="170" ht="27" customHeight="1">
      <x:c r="A170" s="9"/>
      <x:c r="B170" s="10"/>
      <x:c r="C170" s="7"/>
      <x:c r="D170" s="7"/>
      <x:c r="E170" s="7"/>
      <x:c r="F170" s="2"/>
      <x:c r="G170" s="8" t="str">
        <x:f>IF(COUNTA(A170:E170)=0,"",IF(OR(NOT(ISNUMBER(A170)),C170="",AND(D170&lt;&gt;"Pendiente",D170&lt;&gt;"Hecha",D170&lt;&gt;"Cancelada")),"Revisar datos",IF(OR(A170&lt;&gt;INT(A170),A170&lt;DATE(2000,1,1),A170&gt;DATE(2099,12,31)),"Revisar fecha",IF(COUNTA(B170)=0,"OK",IF(NOT(ISNUMBER(B170)),"Revisar hora",IF(OR(B170&lt;0,B170&gt;=1),"Revisar hora","OK"))))))</x:f>
      </x:c>
      <x:c r="H170" s="11" t="str">
        <x:f>IF(OR(G170&lt;&gt;"OK",D170="Cancelada"),"",A170*1000+COUNTIFS($A$5:A170,A170,$G$5:G170,"OK",$D$5:D170,"&lt;&gt;Cancelada"))</x:f>
      </x:c>
    </x:row>
    <x:row r="171" ht="27" customHeight="1">
      <x:c r="A171" s="9"/>
      <x:c r="B171" s="10"/>
      <x:c r="C171" s="7"/>
      <x:c r="D171" s="7"/>
      <x:c r="E171" s="7"/>
      <x:c r="F171" s="2"/>
      <x:c r="G171" s="8" t="str">
        <x:f>IF(COUNTA(A171:E171)=0,"",IF(OR(NOT(ISNUMBER(A171)),C171="",AND(D171&lt;&gt;"Pendiente",D171&lt;&gt;"Hecha",D171&lt;&gt;"Cancelada")),"Revisar datos",IF(OR(A171&lt;&gt;INT(A171),A171&lt;DATE(2000,1,1),A171&gt;DATE(2099,12,31)),"Revisar fecha",IF(COUNTA(B171)=0,"OK",IF(NOT(ISNUMBER(B171)),"Revisar hora",IF(OR(B171&lt;0,B171&gt;=1),"Revisar hora","OK"))))))</x:f>
      </x:c>
      <x:c r="H171" s="11" t="str">
        <x:f>IF(OR(G171&lt;&gt;"OK",D171="Cancelada"),"",A171*1000+COUNTIFS($A$5:A171,A171,$G$5:G171,"OK",$D$5:D171,"&lt;&gt;Cancelada"))</x:f>
      </x:c>
    </x:row>
    <x:row r="172" ht="27" customHeight="1">
      <x:c r="A172" s="9"/>
      <x:c r="B172" s="10"/>
      <x:c r="C172" s="7"/>
      <x:c r="D172" s="7"/>
      <x:c r="E172" s="7"/>
      <x:c r="F172" s="2"/>
      <x:c r="G172" s="8" t="str">
        <x:f>IF(COUNTA(A172:E172)=0,"",IF(OR(NOT(ISNUMBER(A172)),C172="",AND(D172&lt;&gt;"Pendiente",D172&lt;&gt;"Hecha",D172&lt;&gt;"Cancelada")),"Revisar datos",IF(OR(A172&lt;&gt;INT(A172),A172&lt;DATE(2000,1,1),A172&gt;DATE(2099,12,31)),"Revisar fecha",IF(COUNTA(B172)=0,"OK",IF(NOT(ISNUMBER(B172)),"Revisar hora",IF(OR(B172&lt;0,B172&gt;=1),"Revisar hora","OK"))))))</x:f>
      </x:c>
      <x:c r="H172" s="11" t="str">
        <x:f>IF(OR(G172&lt;&gt;"OK",D172="Cancelada"),"",A172*1000+COUNTIFS($A$5:A172,A172,$G$5:G172,"OK",$D$5:D172,"&lt;&gt;Cancelada"))</x:f>
      </x:c>
    </x:row>
    <x:row r="173" ht="27" customHeight="1">
      <x:c r="A173" s="9"/>
      <x:c r="B173" s="10"/>
      <x:c r="C173" s="7"/>
      <x:c r="D173" s="7"/>
      <x:c r="E173" s="7"/>
      <x:c r="F173" s="2"/>
      <x:c r="G173" s="8" t="str">
        <x:f>IF(COUNTA(A173:E173)=0,"",IF(OR(NOT(ISNUMBER(A173)),C173="",AND(D173&lt;&gt;"Pendiente",D173&lt;&gt;"Hecha",D173&lt;&gt;"Cancelada")),"Revisar datos",IF(OR(A173&lt;&gt;INT(A173),A173&lt;DATE(2000,1,1),A173&gt;DATE(2099,12,31)),"Revisar fecha",IF(COUNTA(B173)=0,"OK",IF(NOT(ISNUMBER(B173)),"Revisar hora",IF(OR(B173&lt;0,B173&gt;=1),"Revisar hora","OK"))))))</x:f>
      </x:c>
      <x:c r="H173" s="11" t="str">
        <x:f>IF(OR(G173&lt;&gt;"OK",D173="Cancelada"),"",A173*1000+COUNTIFS($A$5:A173,A173,$G$5:G173,"OK",$D$5:D173,"&lt;&gt;Cancelada"))</x:f>
      </x:c>
    </x:row>
    <x:row r="174" ht="27" customHeight="1">
      <x:c r="A174" s="9"/>
      <x:c r="B174" s="10"/>
      <x:c r="C174" s="7"/>
      <x:c r="D174" s="7"/>
      <x:c r="E174" s="7"/>
      <x:c r="F174" s="2"/>
      <x:c r="G174" s="8" t="str">
        <x:f>IF(COUNTA(A174:E174)=0,"",IF(OR(NOT(ISNUMBER(A174)),C174="",AND(D174&lt;&gt;"Pendiente",D174&lt;&gt;"Hecha",D174&lt;&gt;"Cancelada")),"Revisar datos",IF(OR(A174&lt;&gt;INT(A174),A174&lt;DATE(2000,1,1),A174&gt;DATE(2099,12,31)),"Revisar fecha",IF(COUNTA(B174)=0,"OK",IF(NOT(ISNUMBER(B174)),"Revisar hora",IF(OR(B174&lt;0,B174&gt;=1),"Revisar hora","OK"))))))</x:f>
      </x:c>
      <x:c r="H174" s="11" t="str">
        <x:f>IF(OR(G174&lt;&gt;"OK",D174="Cancelada"),"",A174*1000+COUNTIFS($A$5:A174,A174,$G$5:G174,"OK",$D$5:D174,"&lt;&gt;Cancelada"))</x:f>
      </x:c>
    </x:row>
    <x:row r="175" ht="27" customHeight="1">
      <x:c r="A175" s="9"/>
      <x:c r="B175" s="10"/>
      <x:c r="C175" s="7"/>
      <x:c r="D175" s="7"/>
      <x:c r="E175" s="7"/>
      <x:c r="F175" s="2"/>
      <x:c r="G175" s="8" t="str">
        <x:f>IF(COUNTA(A175:E175)=0,"",IF(OR(NOT(ISNUMBER(A175)),C175="",AND(D175&lt;&gt;"Pendiente",D175&lt;&gt;"Hecha",D175&lt;&gt;"Cancelada")),"Revisar datos",IF(OR(A175&lt;&gt;INT(A175),A175&lt;DATE(2000,1,1),A175&gt;DATE(2099,12,31)),"Revisar fecha",IF(COUNTA(B175)=0,"OK",IF(NOT(ISNUMBER(B175)),"Revisar hora",IF(OR(B175&lt;0,B175&gt;=1),"Revisar hora","OK"))))))</x:f>
      </x:c>
      <x:c r="H175" s="11" t="str">
        <x:f>IF(OR(G175&lt;&gt;"OK",D175="Cancelada"),"",A175*1000+COUNTIFS($A$5:A175,A175,$G$5:G175,"OK",$D$5:D175,"&lt;&gt;Cancelada"))</x:f>
      </x:c>
    </x:row>
    <x:row r="176" ht="27" customHeight="1">
      <x:c r="A176" s="9"/>
      <x:c r="B176" s="10"/>
      <x:c r="C176" s="7"/>
      <x:c r="D176" s="7"/>
      <x:c r="E176" s="7"/>
      <x:c r="F176" s="2"/>
      <x:c r="G176" s="8" t="str">
        <x:f>IF(COUNTA(A176:E176)=0,"",IF(OR(NOT(ISNUMBER(A176)),C176="",AND(D176&lt;&gt;"Pendiente",D176&lt;&gt;"Hecha",D176&lt;&gt;"Cancelada")),"Revisar datos",IF(OR(A176&lt;&gt;INT(A176),A176&lt;DATE(2000,1,1),A176&gt;DATE(2099,12,31)),"Revisar fecha",IF(COUNTA(B176)=0,"OK",IF(NOT(ISNUMBER(B176)),"Revisar hora",IF(OR(B176&lt;0,B176&gt;=1),"Revisar hora","OK"))))))</x:f>
      </x:c>
      <x:c r="H176" s="11" t="str">
        <x:f>IF(OR(G176&lt;&gt;"OK",D176="Cancelada"),"",A176*1000+COUNTIFS($A$5:A176,A176,$G$5:G176,"OK",$D$5:D176,"&lt;&gt;Cancelada"))</x:f>
      </x:c>
    </x:row>
    <x:row r="177" ht="27" customHeight="1">
      <x:c r="A177" s="9"/>
      <x:c r="B177" s="10"/>
      <x:c r="C177" s="7"/>
      <x:c r="D177" s="7"/>
      <x:c r="E177" s="7"/>
      <x:c r="F177" s="2"/>
      <x:c r="G177" s="8" t="str">
        <x:f>IF(COUNTA(A177:E177)=0,"",IF(OR(NOT(ISNUMBER(A177)),C177="",AND(D177&lt;&gt;"Pendiente",D177&lt;&gt;"Hecha",D177&lt;&gt;"Cancelada")),"Revisar datos",IF(OR(A177&lt;&gt;INT(A177),A177&lt;DATE(2000,1,1),A177&gt;DATE(2099,12,31)),"Revisar fecha",IF(COUNTA(B177)=0,"OK",IF(NOT(ISNUMBER(B177)),"Revisar hora",IF(OR(B177&lt;0,B177&gt;=1),"Revisar hora","OK"))))))</x:f>
      </x:c>
      <x:c r="H177" s="11" t="str">
        <x:f>IF(OR(G177&lt;&gt;"OK",D177="Cancelada"),"",A177*1000+COUNTIFS($A$5:A177,A177,$G$5:G177,"OK",$D$5:D177,"&lt;&gt;Cancelada"))</x:f>
      </x:c>
    </x:row>
    <x:row r="178" ht="27" customHeight="1">
      <x:c r="A178" s="9"/>
      <x:c r="B178" s="10"/>
      <x:c r="C178" s="7"/>
      <x:c r="D178" s="7"/>
      <x:c r="E178" s="7"/>
      <x:c r="F178" s="2"/>
      <x:c r="G178" s="8" t="str">
        <x:f>IF(COUNTA(A178:E178)=0,"",IF(OR(NOT(ISNUMBER(A178)),C178="",AND(D178&lt;&gt;"Pendiente",D178&lt;&gt;"Hecha",D178&lt;&gt;"Cancelada")),"Revisar datos",IF(OR(A178&lt;&gt;INT(A178),A178&lt;DATE(2000,1,1),A178&gt;DATE(2099,12,31)),"Revisar fecha",IF(COUNTA(B178)=0,"OK",IF(NOT(ISNUMBER(B178)),"Revisar hora",IF(OR(B178&lt;0,B178&gt;=1),"Revisar hora","OK"))))))</x:f>
      </x:c>
      <x:c r="H178" s="11" t="str">
        <x:f>IF(OR(G178&lt;&gt;"OK",D178="Cancelada"),"",A178*1000+COUNTIFS($A$5:A178,A178,$G$5:G178,"OK",$D$5:D178,"&lt;&gt;Cancelada"))</x:f>
      </x:c>
    </x:row>
    <x:row r="179" ht="27" customHeight="1">
      <x:c r="A179" s="9"/>
      <x:c r="B179" s="10"/>
      <x:c r="C179" s="7"/>
      <x:c r="D179" s="7"/>
      <x:c r="E179" s="7"/>
      <x:c r="F179" s="2"/>
      <x:c r="G179" s="8" t="str">
        <x:f>IF(COUNTA(A179:E179)=0,"",IF(OR(NOT(ISNUMBER(A179)),C179="",AND(D179&lt;&gt;"Pendiente",D179&lt;&gt;"Hecha",D179&lt;&gt;"Cancelada")),"Revisar datos",IF(OR(A179&lt;&gt;INT(A179),A179&lt;DATE(2000,1,1),A179&gt;DATE(2099,12,31)),"Revisar fecha",IF(COUNTA(B179)=0,"OK",IF(NOT(ISNUMBER(B179)),"Revisar hora",IF(OR(B179&lt;0,B179&gt;=1),"Revisar hora","OK"))))))</x:f>
      </x:c>
      <x:c r="H179" s="11" t="str">
        <x:f>IF(OR(G179&lt;&gt;"OK",D179="Cancelada"),"",A179*1000+COUNTIFS($A$5:A179,A179,$G$5:G179,"OK",$D$5:D179,"&lt;&gt;Cancelada"))</x:f>
      </x:c>
    </x:row>
    <x:row r="180" ht="27" customHeight="1">
      <x:c r="A180" s="9"/>
      <x:c r="B180" s="10"/>
      <x:c r="C180" s="7"/>
      <x:c r="D180" s="7"/>
      <x:c r="E180" s="7"/>
      <x:c r="F180" s="2"/>
      <x:c r="G180" s="8" t="str">
        <x:f>IF(COUNTA(A180:E180)=0,"",IF(OR(NOT(ISNUMBER(A180)),C180="",AND(D180&lt;&gt;"Pendiente",D180&lt;&gt;"Hecha",D180&lt;&gt;"Cancelada")),"Revisar datos",IF(OR(A180&lt;&gt;INT(A180),A180&lt;DATE(2000,1,1),A180&gt;DATE(2099,12,31)),"Revisar fecha",IF(COUNTA(B180)=0,"OK",IF(NOT(ISNUMBER(B180)),"Revisar hora",IF(OR(B180&lt;0,B180&gt;=1),"Revisar hora","OK"))))))</x:f>
      </x:c>
      <x:c r="H180" s="11" t="str">
        <x:f>IF(OR(G180&lt;&gt;"OK",D180="Cancelada"),"",A180*1000+COUNTIFS($A$5:A180,A180,$G$5:G180,"OK",$D$5:D180,"&lt;&gt;Cancelada"))</x:f>
      </x:c>
    </x:row>
    <x:row r="181" ht="27" customHeight="1">
      <x:c r="A181" s="9"/>
      <x:c r="B181" s="10"/>
      <x:c r="C181" s="7"/>
      <x:c r="D181" s="7"/>
      <x:c r="E181" s="7"/>
      <x:c r="F181" s="2"/>
      <x:c r="G181" s="8" t="str">
        <x:f>IF(COUNTA(A181:E181)=0,"",IF(OR(NOT(ISNUMBER(A181)),C181="",AND(D181&lt;&gt;"Pendiente",D181&lt;&gt;"Hecha",D181&lt;&gt;"Cancelada")),"Revisar datos",IF(OR(A181&lt;&gt;INT(A181),A181&lt;DATE(2000,1,1),A181&gt;DATE(2099,12,31)),"Revisar fecha",IF(COUNTA(B181)=0,"OK",IF(NOT(ISNUMBER(B181)),"Revisar hora",IF(OR(B181&lt;0,B181&gt;=1),"Revisar hora","OK"))))))</x:f>
      </x:c>
      <x:c r="H181" s="11" t="str">
        <x:f>IF(OR(G181&lt;&gt;"OK",D181="Cancelada"),"",A181*1000+COUNTIFS($A$5:A181,A181,$G$5:G181,"OK",$D$5:D181,"&lt;&gt;Cancelada"))</x:f>
      </x:c>
    </x:row>
    <x:row r="182" ht="27" customHeight="1">
      <x:c r="A182" s="9"/>
      <x:c r="B182" s="10"/>
      <x:c r="C182" s="7"/>
      <x:c r="D182" s="7"/>
      <x:c r="E182" s="7"/>
      <x:c r="F182" s="2"/>
      <x:c r="G182" s="8" t="str">
        <x:f>IF(COUNTA(A182:E182)=0,"",IF(OR(NOT(ISNUMBER(A182)),C182="",AND(D182&lt;&gt;"Pendiente",D182&lt;&gt;"Hecha",D182&lt;&gt;"Cancelada")),"Revisar datos",IF(OR(A182&lt;&gt;INT(A182),A182&lt;DATE(2000,1,1),A182&gt;DATE(2099,12,31)),"Revisar fecha",IF(COUNTA(B182)=0,"OK",IF(NOT(ISNUMBER(B182)),"Revisar hora",IF(OR(B182&lt;0,B182&gt;=1),"Revisar hora","OK"))))))</x:f>
      </x:c>
      <x:c r="H182" s="11" t="str">
        <x:f>IF(OR(G182&lt;&gt;"OK",D182="Cancelada"),"",A182*1000+COUNTIFS($A$5:A182,A182,$G$5:G182,"OK",$D$5:D182,"&lt;&gt;Cancelada"))</x:f>
      </x:c>
    </x:row>
    <x:row r="183" ht="27" customHeight="1">
      <x:c r="A183" s="9"/>
      <x:c r="B183" s="10"/>
      <x:c r="C183" s="7"/>
      <x:c r="D183" s="7"/>
      <x:c r="E183" s="7"/>
      <x:c r="F183" s="2"/>
      <x:c r="G183" s="8" t="str">
        <x:f>IF(COUNTA(A183:E183)=0,"",IF(OR(NOT(ISNUMBER(A183)),C183="",AND(D183&lt;&gt;"Pendiente",D183&lt;&gt;"Hecha",D183&lt;&gt;"Cancelada")),"Revisar datos",IF(OR(A183&lt;&gt;INT(A183),A183&lt;DATE(2000,1,1),A183&gt;DATE(2099,12,31)),"Revisar fecha",IF(COUNTA(B183)=0,"OK",IF(NOT(ISNUMBER(B183)),"Revisar hora",IF(OR(B183&lt;0,B183&gt;=1),"Revisar hora","OK"))))))</x:f>
      </x:c>
      <x:c r="H183" s="11" t="str">
        <x:f>IF(OR(G183&lt;&gt;"OK",D183="Cancelada"),"",A183*1000+COUNTIFS($A$5:A183,A183,$G$5:G183,"OK",$D$5:D183,"&lt;&gt;Cancelada"))</x:f>
      </x:c>
    </x:row>
    <x:row r="184" ht="27" customHeight="1">
      <x:c r="A184" s="9"/>
      <x:c r="B184" s="10"/>
      <x:c r="C184" s="7"/>
      <x:c r="D184" s="7"/>
      <x:c r="E184" s="7"/>
      <x:c r="F184" s="2"/>
      <x:c r="G184" s="8" t="str">
        <x:f>IF(COUNTA(A184:E184)=0,"",IF(OR(NOT(ISNUMBER(A184)),C184="",AND(D184&lt;&gt;"Pendiente",D184&lt;&gt;"Hecha",D184&lt;&gt;"Cancelada")),"Revisar datos",IF(OR(A184&lt;&gt;INT(A184),A184&lt;DATE(2000,1,1),A184&gt;DATE(2099,12,31)),"Revisar fecha",IF(COUNTA(B184)=0,"OK",IF(NOT(ISNUMBER(B184)),"Revisar hora",IF(OR(B184&lt;0,B184&gt;=1),"Revisar hora","OK"))))))</x:f>
      </x:c>
      <x:c r="H184" s="11" t="str">
        <x:f>IF(OR(G184&lt;&gt;"OK",D184="Cancelada"),"",A184*1000+COUNTIFS($A$5:A184,A184,$G$5:G184,"OK",$D$5:D184,"&lt;&gt;Cancelada"))</x:f>
      </x:c>
    </x:row>
    <x:row r="185" ht="27" customHeight="1">
      <x:c r="A185" s="9"/>
      <x:c r="B185" s="10"/>
      <x:c r="C185" s="7"/>
      <x:c r="D185" s="7"/>
      <x:c r="E185" s="7"/>
      <x:c r="F185" s="2"/>
      <x:c r="G185" s="8" t="str">
        <x:f>IF(COUNTA(A185:E185)=0,"",IF(OR(NOT(ISNUMBER(A185)),C185="",AND(D185&lt;&gt;"Pendiente",D185&lt;&gt;"Hecha",D185&lt;&gt;"Cancelada")),"Revisar datos",IF(OR(A185&lt;&gt;INT(A185),A185&lt;DATE(2000,1,1),A185&gt;DATE(2099,12,31)),"Revisar fecha",IF(COUNTA(B185)=0,"OK",IF(NOT(ISNUMBER(B185)),"Revisar hora",IF(OR(B185&lt;0,B185&gt;=1),"Revisar hora","OK"))))))</x:f>
      </x:c>
      <x:c r="H185" s="11" t="str">
        <x:f>IF(OR(G185&lt;&gt;"OK",D185="Cancelada"),"",A185*1000+COUNTIFS($A$5:A185,A185,$G$5:G185,"OK",$D$5:D185,"&lt;&gt;Cancelada"))</x:f>
      </x:c>
    </x:row>
    <x:row r="186" ht="27" customHeight="1">
      <x:c r="A186" s="9"/>
      <x:c r="B186" s="10"/>
      <x:c r="C186" s="7"/>
      <x:c r="D186" s="7"/>
      <x:c r="E186" s="7"/>
      <x:c r="F186" s="2"/>
      <x:c r="G186" s="8" t="str">
        <x:f>IF(COUNTA(A186:E186)=0,"",IF(OR(NOT(ISNUMBER(A186)),C186="",AND(D186&lt;&gt;"Pendiente",D186&lt;&gt;"Hecha",D186&lt;&gt;"Cancelada")),"Revisar datos",IF(OR(A186&lt;&gt;INT(A186),A186&lt;DATE(2000,1,1),A186&gt;DATE(2099,12,31)),"Revisar fecha",IF(COUNTA(B186)=0,"OK",IF(NOT(ISNUMBER(B186)),"Revisar hora",IF(OR(B186&lt;0,B186&gt;=1),"Revisar hora","OK"))))))</x:f>
      </x:c>
      <x:c r="H186" s="11" t="str">
        <x:f>IF(OR(G186&lt;&gt;"OK",D186="Cancelada"),"",A186*1000+COUNTIFS($A$5:A186,A186,$G$5:G186,"OK",$D$5:D186,"&lt;&gt;Cancelada"))</x:f>
      </x:c>
    </x:row>
    <x:row r="187" ht="27" customHeight="1">
      <x:c r="A187" s="9"/>
      <x:c r="B187" s="10"/>
      <x:c r="C187" s="7"/>
      <x:c r="D187" s="7"/>
      <x:c r="E187" s="7"/>
      <x:c r="F187" s="2"/>
      <x:c r="G187" s="8" t="str">
        <x:f>IF(COUNTA(A187:E187)=0,"",IF(OR(NOT(ISNUMBER(A187)),C187="",AND(D187&lt;&gt;"Pendiente",D187&lt;&gt;"Hecha",D187&lt;&gt;"Cancelada")),"Revisar datos",IF(OR(A187&lt;&gt;INT(A187),A187&lt;DATE(2000,1,1),A187&gt;DATE(2099,12,31)),"Revisar fecha",IF(COUNTA(B187)=0,"OK",IF(NOT(ISNUMBER(B187)),"Revisar hora",IF(OR(B187&lt;0,B187&gt;=1),"Revisar hora","OK"))))))</x:f>
      </x:c>
      <x:c r="H187" s="11" t="str">
        <x:f>IF(OR(G187&lt;&gt;"OK",D187="Cancelada"),"",A187*1000+COUNTIFS($A$5:A187,A187,$G$5:G187,"OK",$D$5:D187,"&lt;&gt;Cancelada"))</x:f>
      </x:c>
    </x:row>
    <x:row r="188" ht="27" customHeight="1">
      <x:c r="A188" s="9"/>
      <x:c r="B188" s="10"/>
      <x:c r="C188" s="7"/>
      <x:c r="D188" s="7"/>
      <x:c r="E188" s="7"/>
      <x:c r="F188" s="2"/>
      <x:c r="G188" s="8" t="str">
        <x:f>IF(COUNTA(A188:E188)=0,"",IF(OR(NOT(ISNUMBER(A188)),C188="",AND(D188&lt;&gt;"Pendiente",D188&lt;&gt;"Hecha",D188&lt;&gt;"Cancelada")),"Revisar datos",IF(OR(A188&lt;&gt;INT(A188),A188&lt;DATE(2000,1,1),A188&gt;DATE(2099,12,31)),"Revisar fecha",IF(COUNTA(B188)=0,"OK",IF(NOT(ISNUMBER(B188)),"Revisar hora",IF(OR(B188&lt;0,B188&gt;=1),"Revisar hora","OK"))))))</x:f>
      </x:c>
      <x:c r="H188" s="11" t="str">
        <x:f>IF(OR(G188&lt;&gt;"OK",D188="Cancelada"),"",A188*1000+COUNTIFS($A$5:A188,A188,$G$5:G188,"OK",$D$5:D188,"&lt;&gt;Cancelada"))</x:f>
      </x:c>
    </x:row>
    <x:row r="189" ht="27" customHeight="1">
      <x:c r="A189" s="9"/>
      <x:c r="B189" s="10"/>
      <x:c r="C189" s="7"/>
      <x:c r="D189" s="7"/>
      <x:c r="E189" s="7"/>
      <x:c r="F189" s="2"/>
      <x:c r="G189" s="8" t="str">
        <x:f>IF(COUNTA(A189:E189)=0,"",IF(OR(NOT(ISNUMBER(A189)),C189="",AND(D189&lt;&gt;"Pendiente",D189&lt;&gt;"Hecha",D189&lt;&gt;"Cancelada")),"Revisar datos",IF(OR(A189&lt;&gt;INT(A189),A189&lt;DATE(2000,1,1),A189&gt;DATE(2099,12,31)),"Revisar fecha",IF(COUNTA(B189)=0,"OK",IF(NOT(ISNUMBER(B189)),"Revisar hora",IF(OR(B189&lt;0,B189&gt;=1),"Revisar hora","OK"))))))</x:f>
      </x:c>
      <x:c r="H189" s="11" t="str">
        <x:f>IF(OR(G189&lt;&gt;"OK",D189="Cancelada"),"",A189*1000+COUNTIFS($A$5:A189,A189,$G$5:G189,"OK",$D$5:D189,"&lt;&gt;Cancelada"))</x:f>
      </x:c>
    </x:row>
    <x:row r="190" ht="27" customHeight="1">
      <x:c r="A190" s="9"/>
      <x:c r="B190" s="10"/>
      <x:c r="C190" s="7"/>
      <x:c r="D190" s="7"/>
      <x:c r="E190" s="7"/>
      <x:c r="F190" s="2"/>
      <x:c r="G190" s="8" t="str">
        <x:f>IF(COUNTA(A190:E190)=0,"",IF(OR(NOT(ISNUMBER(A190)),C190="",AND(D190&lt;&gt;"Pendiente",D190&lt;&gt;"Hecha",D190&lt;&gt;"Cancelada")),"Revisar datos",IF(OR(A190&lt;&gt;INT(A190),A190&lt;DATE(2000,1,1),A190&gt;DATE(2099,12,31)),"Revisar fecha",IF(COUNTA(B190)=0,"OK",IF(NOT(ISNUMBER(B190)),"Revisar hora",IF(OR(B190&lt;0,B190&gt;=1),"Revisar hora","OK"))))))</x:f>
      </x:c>
      <x:c r="H190" s="11" t="str">
        <x:f>IF(OR(G190&lt;&gt;"OK",D190="Cancelada"),"",A190*1000+COUNTIFS($A$5:A190,A190,$G$5:G190,"OK",$D$5:D190,"&lt;&gt;Cancelada"))</x:f>
      </x:c>
    </x:row>
    <x:row r="191" ht="27" customHeight="1">
      <x:c r="A191" s="9"/>
      <x:c r="B191" s="10"/>
      <x:c r="C191" s="7"/>
      <x:c r="D191" s="7"/>
      <x:c r="E191" s="7"/>
      <x:c r="F191" s="2"/>
      <x:c r="G191" s="8" t="str">
        <x:f>IF(COUNTA(A191:E191)=0,"",IF(OR(NOT(ISNUMBER(A191)),C191="",AND(D191&lt;&gt;"Pendiente",D191&lt;&gt;"Hecha",D191&lt;&gt;"Cancelada")),"Revisar datos",IF(OR(A191&lt;&gt;INT(A191),A191&lt;DATE(2000,1,1),A191&gt;DATE(2099,12,31)),"Revisar fecha",IF(COUNTA(B191)=0,"OK",IF(NOT(ISNUMBER(B191)),"Revisar hora",IF(OR(B191&lt;0,B191&gt;=1),"Revisar hora","OK"))))))</x:f>
      </x:c>
      <x:c r="H191" s="11" t="str">
        <x:f>IF(OR(G191&lt;&gt;"OK",D191="Cancelada"),"",A191*1000+COUNTIFS($A$5:A191,A191,$G$5:G191,"OK",$D$5:D191,"&lt;&gt;Cancelada"))</x:f>
      </x:c>
    </x:row>
    <x:row r="192" ht="27" customHeight="1">
      <x:c r="A192" s="9"/>
      <x:c r="B192" s="10"/>
      <x:c r="C192" s="7"/>
      <x:c r="D192" s="7"/>
      <x:c r="E192" s="7"/>
      <x:c r="F192" s="2"/>
      <x:c r="G192" s="8" t="str">
        <x:f>IF(COUNTA(A192:E192)=0,"",IF(OR(NOT(ISNUMBER(A192)),C192="",AND(D192&lt;&gt;"Pendiente",D192&lt;&gt;"Hecha",D192&lt;&gt;"Cancelada")),"Revisar datos",IF(OR(A192&lt;&gt;INT(A192),A192&lt;DATE(2000,1,1),A192&gt;DATE(2099,12,31)),"Revisar fecha",IF(COUNTA(B192)=0,"OK",IF(NOT(ISNUMBER(B192)),"Revisar hora",IF(OR(B192&lt;0,B192&gt;=1),"Revisar hora","OK"))))))</x:f>
      </x:c>
      <x:c r="H192" s="11" t="str">
        <x:f>IF(OR(G192&lt;&gt;"OK",D192="Cancelada"),"",A192*1000+COUNTIFS($A$5:A192,A192,$G$5:G192,"OK",$D$5:D192,"&lt;&gt;Cancelada"))</x:f>
      </x:c>
    </x:row>
    <x:row r="193" ht="27" customHeight="1">
      <x:c r="A193" s="9"/>
      <x:c r="B193" s="10"/>
      <x:c r="C193" s="7"/>
      <x:c r="D193" s="7"/>
      <x:c r="E193" s="7"/>
      <x:c r="F193" s="2"/>
      <x:c r="G193" s="8" t="str">
        <x:f>IF(COUNTA(A193:E193)=0,"",IF(OR(NOT(ISNUMBER(A193)),C193="",AND(D193&lt;&gt;"Pendiente",D193&lt;&gt;"Hecha",D193&lt;&gt;"Cancelada")),"Revisar datos",IF(OR(A193&lt;&gt;INT(A193),A193&lt;DATE(2000,1,1),A193&gt;DATE(2099,12,31)),"Revisar fecha",IF(COUNTA(B193)=0,"OK",IF(NOT(ISNUMBER(B193)),"Revisar hora",IF(OR(B193&lt;0,B193&gt;=1),"Revisar hora","OK"))))))</x:f>
      </x:c>
      <x:c r="H193" s="11" t="str">
        <x:f>IF(OR(G193&lt;&gt;"OK",D193="Cancelada"),"",A193*1000+COUNTIFS($A$5:A193,A193,$G$5:G193,"OK",$D$5:D193,"&lt;&gt;Cancelada"))</x:f>
      </x:c>
    </x:row>
    <x:row r="194" ht="27" customHeight="1">
      <x:c r="A194" s="9"/>
      <x:c r="B194" s="10"/>
      <x:c r="C194" s="7"/>
      <x:c r="D194" s="7"/>
      <x:c r="E194" s="7"/>
      <x:c r="F194" s="2"/>
      <x:c r="G194" s="8" t="str">
        <x:f>IF(COUNTA(A194:E194)=0,"",IF(OR(NOT(ISNUMBER(A194)),C194="",AND(D194&lt;&gt;"Pendiente",D194&lt;&gt;"Hecha",D194&lt;&gt;"Cancelada")),"Revisar datos",IF(OR(A194&lt;&gt;INT(A194),A194&lt;DATE(2000,1,1),A194&gt;DATE(2099,12,31)),"Revisar fecha",IF(COUNTA(B194)=0,"OK",IF(NOT(ISNUMBER(B194)),"Revisar hora",IF(OR(B194&lt;0,B194&gt;=1),"Revisar hora","OK"))))))</x:f>
      </x:c>
      <x:c r="H194" s="11" t="str">
        <x:f>IF(OR(G194&lt;&gt;"OK",D194="Cancelada"),"",A194*1000+COUNTIFS($A$5:A194,A194,$G$5:G194,"OK",$D$5:D194,"&lt;&gt;Cancelada"))</x:f>
      </x:c>
    </x:row>
    <x:row r="195" ht="27" customHeight="1">
      <x:c r="A195" s="9"/>
      <x:c r="B195" s="10"/>
      <x:c r="C195" s="7"/>
      <x:c r="D195" s="7"/>
      <x:c r="E195" s="7"/>
      <x:c r="F195" s="2"/>
      <x:c r="G195" s="8" t="str">
        <x:f>IF(COUNTA(A195:E195)=0,"",IF(OR(NOT(ISNUMBER(A195)),C195="",AND(D195&lt;&gt;"Pendiente",D195&lt;&gt;"Hecha",D195&lt;&gt;"Cancelada")),"Revisar datos",IF(OR(A195&lt;&gt;INT(A195),A195&lt;DATE(2000,1,1),A195&gt;DATE(2099,12,31)),"Revisar fecha",IF(COUNTA(B195)=0,"OK",IF(NOT(ISNUMBER(B195)),"Revisar hora",IF(OR(B195&lt;0,B195&gt;=1),"Revisar hora","OK"))))))</x:f>
      </x:c>
      <x:c r="H195" s="11" t="str">
        <x:f>IF(OR(G195&lt;&gt;"OK",D195="Cancelada"),"",A195*1000+COUNTIFS($A$5:A195,A195,$G$5:G195,"OK",$D$5:D195,"&lt;&gt;Cancelada"))</x:f>
      </x:c>
    </x:row>
    <x:row r="196" ht="27" customHeight="1">
      <x:c r="A196" s="9"/>
      <x:c r="B196" s="10"/>
      <x:c r="C196" s="7"/>
      <x:c r="D196" s="7"/>
      <x:c r="E196" s="7"/>
      <x:c r="F196" s="2"/>
      <x:c r="G196" s="8" t="str">
        <x:f>IF(COUNTA(A196:E196)=0,"",IF(OR(NOT(ISNUMBER(A196)),C196="",AND(D196&lt;&gt;"Pendiente",D196&lt;&gt;"Hecha",D196&lt;&gt;"Cancelada")),"Revisar datos",IF(OR(A196&lt;&gt;INT(A196),A196&lt;DATE(2000,1,1),A196&gt;DATE(2099,12,31)),"Revisar fecha",IF(COUNTA(B196)=0,"OK",IF(NOT(ISNUMBER(B196)),"Revisar hora",IF(OR(B196&lt;0,B196&gt;=1),"Revisar hora","OK"))))))</x:f>
      </x:c>
      <x:c r="H196" s="11" t="str">
        <x:f>IF(OR(G196&lt;&gt;"OK",D196="Cancelada"),"",A196*1000+COUNTIFS($A$5:A196,A196,$G$5:G196,"OK",$D$5:D196,"&lt;&gt;Cancelada"))</x:f>
      </x:c>
    </x:row>
    <x:row r="197" ht="27" customHeight="1">
      <x:c r="A197" s="9"/>
      <x:c r="B197" s="10"/>
      <x:c r="C197" s="7"/>
      <x:c r="D197" s="7"/>
      <x:c r="E197" s="7"/>
      <x:c r="F197" s="2"/>
      <x:c r="G197" s="8" t="str">
        <x:f>IF(COUNTA(A197:E197)=0,"",IF(OR(NOT(ISNUMBER(A197)),C197="",AND(D197&lt;&gt;"Pendiente",D197&lt;&gt;"Hecha",D197&lt;&gt;"Cancelada")),"Revisar datos",IF(OR(A197&lt;&gt;INT(A197),A197&lt;DATE(2000,1,1),A197&gt;DATE(2099,12,31)),"Revisar fecha",IF(COUNTA(B197)=0,"OK",IF(NOT(ISNUMBER(B197)),"Revisar hora",IF(OR(B197&lt;0,B197&gt;=1),"Revisar hora","OK"))))))</x:f>
      </x:c>
      <x:c r="H197" s="11" t="str">
        <x:f>IF(OR(G197&lt;&gt;"OK",D197="Cancelada"),"",A197*1000+COUNTIFS($A$5:A197,A197,$G$5:G197,"OK",$D$5:D197,"&lt;&gt;Cancelada"))</x:f>
      </x:c>
    </x:row>
    <x:row r="198" ht="27" customHeight="1">
      <x:c r="A198" s="9"/>
      <x:c r="B198" s="10"/>
      <x:c r="C198" s="7"/>
      <x:c r="D198" s="7"/>
      <x:c r="E198" s="7"/>
      <x:c r="F198" s="2"/>
      <x:c r="G198" s="8" t="str">
        <x:f>IF(COUNTA(A198:E198)=0,"",IF(OR(NOT(ISNUMBER(A198)),C198="",AND(D198&lt;&gt;"Pendiente",D198&lt;&gt;"Hecha",D198&lt;&gt;"Cancelada")),"Revisar datos",IF(OR(A198&lt;&gt;INT(A198),A198&lt;DATE(2000,1,1),A198&gt;DATE(2099,12,31)),"Revisar fecha",IF(COUNTA(B198)=0,"OK",IF(NOT(ISNUMBER(B198)),"Revisar hora",IF(OR(B198&lt;0,B198&gt;=1),"Revisar hora","OK"))))))</x:f>
      </x:c>
      <x:c r="H198" s="11" t="str">
        <x:f>IF(OR(G198&lt;&gt;"OK",D198="Cancelada"),"",A198*1000+COUNTIFS($A$5:A198,A198,$G$5:G198,"OK",$D$5:D198,"&lt;&gt;Cancelada"))</x:f>
      </x:c>
    </x:row>
    <x:row r="199" ht="27" customHeight="1">
      <x:c r="A199" s="9"/>
      <x:c r="B199" s="10"/>
      <x:c r="C199" s="7"/>
      <x:c r="D199" s="7"/>
      <x:c r="E199" s="7"/>
      <x:c r="F199" s="2"/>
      <x:c r="G199" s="8" t="str">
        <x:f>IF(COUNTA(A199:E199)=0,"",IF(OR(NOT(ISNUMBER(A199)),C199="",AND(D199&lt;&gt;"Pendiente",D199&lt;&gt;"Hecha",D199&lt;&gt;"Cancelada")),"Revisar datos",IF(OR(A199&lt;&gt;INT(A199),A199&lt;DATE(2000,1,1),A199&gt;DATE(2099,12,31)),"Revisar fecha",IF(COUNTA(B199)=0,"OK",IF(NOT(ISNUMBER(B199)),"Revisar hora",IF(OR(B199&lt;0,B199&gt;=1),"Revisar hora","OK"))))))</x:f>
      </x:c>
      <x:c r="H199" s="11" t="str">
        <x:f>IF(OR(G199&lt;&gt;"OK",D199="Cancelada"),"",A199*1000+COUNTIFS($A$5:A199,A199,$G$5:G199,"OK",$D$5:D199,"&lt;&gt;Cancelada"))</x:f>
      </x:c>
    </x:row>
    <x:row r="200" ht="27" customHeight="1">
      <x:c r="A200" s="9"/>
      <x:c r="B200" s="10"/>
      <x:c r="C200" s="7"/>
      <x:c r="D200" s="7"/>
      <x:c r="E200" s="7"/>
      <x:c r="F200" s="2"/>
      <x:c r="G200" s="8" t="str">
        <x:f>IF(COUNTA(A200:E200)=0,"",IF(OR(NOT(ISNUMBER(A200)),C200="",AND(D200&lt;&gt;"Pendiente",D200&lt;&gt;"Hecha",D200&lt;&gt;"Cancelada")),"Revisar datos",IF(OR(A200&lt;&gt;INT(A200),A200&lt;DATE(2000,1,1),A200&gt;DATE(2099,12,31)),"Revisar fecha",IF(COUNTA(B200)=0,"OK",IF(NOT(ISNUMBER(B200)),"Revisar hora",IF(OR(B200&lt;0,B200&gt;=1),"Revisar hora","OK"))))))</x:f>
      </x:c>
      <x:c r="H200" s="11" t="str">
        <x:f>IF(OR(G200&lt;&gt;"OK",D200="Cancelada"),"",A200*1000+COUNTIFS($A$5:A200,A200,$G$5:G200,"OK",$D$5:D200,"&lt;&gt;Cancelada"))</x:f>
      </x:c>
    </x:row>
    <x:row r="201" ht="27" customHeight="1">
      <x:c r="A201" s="9"/>
      <x:c r="B201" s="10"/>
      <x:c r="C201" s="7"/>
      <x:c r="D201" s="7"/>
      <x:c r="E201" s="7"/>
      <x:c r="F201" s="2"/>
      <x:c r="G201" s="8" t="str">
        <x:f>IF(COUNTA(A201:E201)=0,"",IF(OR(NOT(ISNUMBER(A201)),C201="",AND(D201&lt;&gt;"Pendiente",D201&lt;&gt;"Hecha",D201&lt;&gt;"Cancelada")),"Revisar datos",IF(OR(A201&lt;&gt;INT(A201),A201&lt;DATE(2000,1,1),A201&gt;DATE(2099,12,31)),"Revisar fecha",IF(COUNTA(B201)=0,"OK",IF(NOT(ISNUMBER(B201)),"Revisar hora",IF(OR(B201&lt;0,B201&gt;=1),"Revisar hora","OK"))))))</x:f>
      </x:c>
      <x:c r="H201" s="11" t="str">
        <x:f>IF(OR(G201&lt;&gt;"OK",D201="Cancelada"),"",A201*1000+COUNTIFS($A$5:A201,A201,$G$5:G201,"OK",$D$5:D201,"&lt;&gt;Cancelada"))</x:f>
      </x:c>
    </x:row>
    <x:row r="202" ht="27" customHeight="1">
      <x:c r="A202" s="9"/>
      <x:c r="B202" s="10"/>
      <x:c r="C202" s="7"/>
      <x:c r="D202" s="7"/>
      <x:c r="E202" s="7"/>
      <x:c r="F202" s="2"/>
      <x:c r="G202" s="8" t="str">
        <x:f>IF(COUNTA(A202:E202)=0,"",IF(OR(NOT(ISNUMBER(A202)),C202="",AND(D202&lt;&gt;"Pendiente",D202&lt;&gt;"Hecha",D202&lt;&gt;"Cancelada")),"Revisar datos",IF(OR(A202&lt;&gt;INT(A202),A202&lt;DATE(2000,1,1),A202&gt;DATE(2099,12,31)),"Revisar fecha",IF(COUNTA(B202)=0,"OK",IF(NOT(ISNUMBER(B202)),"Revisar hora",IF(OR(B202&lt;0,B202&gt;=1),"Revisar hora","OK"))))))</x:f>
      </x:c>
      <x:c r="H202" s="11" t="str">
        <x:f>IF(OR(G202&lt;&gt;"OK",D202="Cancelada"),"",A202*1000+COUNTIFS($A$5:A202,A202,$G$5:G202,"OK",$D$5:D202,"&lt;&gt;Cancelada"))</x:f>
      </x:c>
    </x:row>
    <x:row r="203" ht="27" customHeight="1">
      <x:c r="A203" s="9"/>
      <x:c r="B203" s="10"/>
      <x:c r="C203" s="7"/>
      <x:c r="D203" s="7"/>
      <x:c r="E203" s="7"/>
      <x:c r="F203" s="2"/>
      <x:c r="G203" s="8" t="str">
        <x:f>IF(COUNTA(A203:E203)=0,"",IF(OR(NOT(ISNUMBER(A203)),C203="",AND(D203&lt;&gt;"Pendiente",D203&lt;&gt;"Hecha",D203&lt;&gt;"Cancelada")),"Revisar datos",IF(OR(A203&lt;&gt;INT(A203),A203&lt;DATE(2000,1,1),A203&gt;DATE(2099,12,31)),"Revisar fecha",IF(COUNTA(B203)=0,"OK",IF(NOT(ISNUMBER(B203)),"Revisar hora",IF(OR(B203&lt;0,B203&gt;=1),"Revisar hora","OK"))))))</x:f>
      </x:c>
      <x:c r="H203" s="11" t="str">
        <x:f>IF(OR(G203&lt;&gt;"OK",D203="Cancelada"),"",A203*1000+COUNTIFS($A$5:A203,A203,$G$5:G203,"OK",$D$5:D203,"&lt;&gt;Cancelada"))</x:f>
      </x:c>
    </x:row>
    <x:row r="204" ht="27" customHeight="1">
      <x:c r="A204" s="9"/>
      <x:c r="B204" s="10"/>
      <x:c r="C204" s="7"/>
      <x:c r="D204" s="7"/>
      <x:c r="E204" s="7"/>
      <x:c r="F204" s="2"/>
      <x:c r="G204" s="8" t="str">
        <x:f>IF(COUNTA(A204:E204)=0,"",IF(OR(NOT(ISNUMBER(A204)),C204="",AND(D204&lt;&gt;"Pendiente",D204&lt;&gt;"Hecha",D204&lt;&gt;"Cancelada")),"Revisar datos",IF(OR(A204&lt;&gt;INT(A204),A204&lt;DATE(2000,1,1),A204&gt;DATE(2099,12,31)),"Revisar fecha",IF(COUNTA(B204)=0,"OK",IF(NOT(ISNUMBER(B204)),"Revisar hora",IF(OR(B204&lt;0,B204&gt;=1),"Revisar hora","OK"))))))</x:f>
      </x:c>
      <x:c r="H204" s="11" t="str">
        <x:f>IF(OR(G204&lt;&gt;"OK",D204="Cancelada"),"",A204*1000+COUNTIFS($A$5:A204,A204,$G$5:G204,"OK",$D$5:D204,"&lt;&gt;Cancelada"))</x:f>
      </x:c>
    </x:row>
    <x:row r="205" ht="27" customHeight="1">
      <x:c r="A205" s="9"/>
      <x:c r="B205" s="10"/>
      <x:c r="C205" s="7"/>
      <x:c r="D205" s="7"/>
      <x:c r="E205" s="7"/>
      <x:c r="F205" s="2"/>
      <x:c r="G205" s="8" t="str">
        <x:f>IF(COUNTA(A205:E205)=0,"",IF(OR(NOT(ISNUMBER(A205)),C205="",AND(D205&lt;&gt;"Pendiente",D205&lt;&gt;"Hecha",D205&lt;&gt;"Cancelada")),"Revisar datos",IF(OR(A205&lt;&gt;INT(A205),A205&lt;DATE(2000,1,1),A205&gt;DATE(2099,12,31)),"Revisar fecha",IF(COUNTA(B205)=0,"OK",IF(NOT(ISNUMBER(B205)),"Revisar hora",IF(OR(B205&lt;0,B205&gt;=1),"Revisar hora","OK"))))))</x:f>
      </x:c>
      <x:c r="H205" s="11" t="str">
        <x:f>IF(OR(G205&lt;&gt;"OK",D205="Cancelada"),"",A205*1000+COUNTIFS($A$5:A205,A205,$G$5:G205,"OK",$D$5:D205,"&lt;&gt;Cancelada"))</x:f>
      </x:c>
    </x:row>
    <x:row r="206" ht="27" customHeight="1">
      <x:c r="A206" s="9"/>
      <x:c r="B206" s="10"/>
      <x:c r="C206" s="7"/>
      <x:c r="D206" s="7"/>
      <x:c r="E206" s="7"/>
      <x:c r="F206" s="2"/>
      <x:c r="G206" s="8" t="str">
        <x:f>IF(COUNTA(A206:E206)=0,"",IF(OR(NOT(ISNUMBER(A206)),C206="",AND(D206&lt;&gt;"Pendiente",D206&lt;&gt;"Hecha",D206&lt;&gt;"Cancelada")),"Revisar datos",IF(OR(A206&lt;&gt;INT(A206),A206&lt;DATE(2000,1,1),A206&gt;DATE(2099,12,31)),"Revisar fecha",IF(COUNTA(B206)=0,"OK",IF(NOT(ISNUMBER(B206)),"Revisar hora",IF(OR(B206&lt;0,B206&gt;=1),"Revisar hora","OK"))))))</x:f>
      </x:c>
      <x:c r="H206" s="11" t="str">
        <x:f>IF(OR(G206&lt;&gt;"OK",D206="Cancelada"),"",A206*1000+COUNTIFS($A$5:A206,A206,$G$5:G206,"OK",$D$5:D206,"&lt;&gt;Cancelada"))</x:f>
      </x:c>
    </x:row>
    <x:row r="207" ht="27" customHeight="1">
      <x:c r="A207" s="9"/>
      <x:c r="B207" s="10"/>
      <x:c r="C207" s="7"/>
      <x:c r="D207" s="7"/>
      <x:c r="E207" s="7"/>
      <x:c r="F207" s="2"/>
      <x:c r="G207" s="8" t="str">
        <x:f>IF(COUNTA(A207:E207)=0,"",IF(OR(NOT(ISNUMBER(A207)),C207="",AND(D207&lt;&gt;"Pendiente",D207&lt;&gt;"Hecha",D207&lt;&gt;"Cancelada")),"Revisar datos",IF(OR(A207&lt;&gt;INT(A207),A207&lt;DATE(2000,1,1),A207&gt;DATE(2099,12,31)),"Revisar fecha",IF(COUNTA(B207)=0,"OK",IF(NOT(ISNUMBER(B207)),"Revisar hora",IF(OR(B207&lt;0,B207&gt;=1),"Revisar hora","OK"))))))</x:f>
      </x:c>
      <x:c r="H207" s="11" t="str">
        <x:f>IF(OR(G207&lt;&gt;"OK",D207="Cancelada"),"",A207*1000+COUNTIFS($A$5:A207,A207,$G$5:G207,"OK",$D$5:D207,"&lt;&gt;Cancelada"))</x:f>
      </x:c>
    </x:row>
    <x:row r="208" ht="27" customHeight="1">
      <x:c r="A208" s="9"/>
      <x:c r="B208" s="10"/>
      <x:c r="C208" s="7"/>
      <x:c r="D208" s="7"/>
      <x:c r="E208" s="7"/>
      <x:c r="F208" s="2"/>
      <x:c r="G208" s="8" t="str">
        <x:f>IF(COUNTA(A208:E208)=0,"",IF(OR(NOT(ISNUMBER(A208)),C208="",AND(D208&lt;&gt;"Pendiente",D208&lt;&gt;"Hecha",D208&lt;&gt;"Cancelada")),"Revisar datos",IF(OR(A208&lt;&gt;INT(A208),A208&lt;DATE(2000,1,1),A208&gt;DATE(2099,12,31)),"Revisar fecha",IF(COUNTA(B208)=0,"OK",IF(NOT(ISNUMBER(B208)),"Revisar hora",IF(OR(B208&lt;0,B208&gt;=1),"Revisar hora","OK"))))))</x:f>
      </x:c>
      <x:c r="H208" s="11" t="str">
        <x:f>IF(OR(G208&lt;&gt;"OK",D208="Cancelada"),"",A208*1000+COUNTIFS($A$5:A208,A208,$G$5:G208,"OK",$D$5:D208,"&lt;&gt;Cancelada"))</x:f>
      </x:c>
    </x:row>
    <x:row r="209" ht="27" customHeight="1">
      <x:c r="A209" s="9"/>
      <x:c r="B209" s="10"/>
      <x:c r="C209" s="7"/>
      <x:c r="D209" s="7"/>
      <x:c r="E209" s="7"/>
      <x:c r="F209" s="2"/>
      <x:c r="G209" s="8" t="str">
        <x:f>IF(COUNTA(A209:E209)=0,"",IF(OR(NOT(ISNUMBER(A209)),C209="",AND(D209&lt;&gt;"Pendiente",D209&lt;&gt;"Hecha",D209&lt;&gt;"Cancelada")),"Revisar datos",IF(OR(A209&lt;&gt;INT(A209),A209&lt;DATE(2000,1,1),A209&gt;DATE(2099,12,31)),"Revisar fecha",IF(COUNTA(B209)=0,"OK",IF(NOT(ISNUMBER(B209)),"Revisar hora",IF(OR(B209&lt;0,B209&gt;=1),"Revisar hora","OK"))))))</x:f>
      </x:c>
      <x:c r="H209" s="11" t="str">
        <x:f>IF(OR(G209&lt;&gt;"OK",D209="Cancelada"),"",A209*1000+COUNTIFS($A$5:A209,A209,$G$5:G209,"OK",$D$5:D209,"&lt;&gt;Cancelada"))</x:f>
      </x:c>
    </x:row>
    <x:row r="210" ht="27" customHeight="1">
      <x:c r="A210" s="9"/>
      <x:c r="B210" s="10"/>
      <x:c r="C210" s="7"/>
      <x:c r="D210" s="7"/>
      <x:c r="E210" s="7"/>
      <x:c r="F210" s="2"/>
      <x:c r="G210" s="8" t="str">
        <x:f>IF(COUNTA(A210:E210)=0,"",IF(OR(NOT(ISNUMBER(A210)),C210="",AND(D210&lt;&gt;"Pendiente",D210&lt;&gt;"Hecha",D210&lt;&gt;"Cancelada")),"Revisar datos",IF(OR(A210&lt;&gt;INT(A210),A210&lt;DATE(2000,1,1),A210&gt;DATE(2099,12,31)),"Revisar fecha",IF(COUNTA(B210)=0,"OK",IF(NOT(ISNUMBER(B210)),"Revisar hora",IF(OR(B210&lt;0,B210&gt;=1),"Revisar hora","OK"))))))</x:f>
      </x:c>
      <x:c r="H210" s="11" t="str">
        <x:f>IF(OR(G210&lt;&gt;"OK",D210="Cancelada"),"",A210*1000+COUNTIFS($A$5:A210,A210,$G$5:G210,"OK",$D$5:D210,"&lt;&gt;Cancelada"))</x:f>
      </x:c>
    </x:row>
    <x:row r="211" ht="27" customHeight="1">
      <x:c r="A211" s="9"/>
      <x:c r="B211" s="10"/>
      <x:c r="C211" s="7"/>
      <x:c r="D211" s="7"/>
      <x:c r="E211" s="7"/>
      <x:c r="F211" s="2"/>
      <x:c r="G211" s="8" t="str">
        <x:f>IF(COUNTA(A211:E211)=0,"",IF(OR(NOT(ISNUMBER(A211)),C211="",AND(D211&lt;&gt;"Pendiente",D211&lt;&gt;"Hecha",D211&lt;&gt;"Cancelada")),"Revisar datos",IF(OR(A211&lt;&gt;INT(A211),A211&lt;DATE(2000,1,1),A211&gt;DATE(2099,12,31)),"Revisar fecha",IF(COUNTA(B211)=0,"OK",IF(NOT(ISNUMBER(B211)),"Revisar hora",IF(OR(B211&lt;0,B211&gt;=1),"Revisar hora","OK"))))))</x:f>
      </x:c>
      <x:c r="H211" s="11" t="str">
        <x:f>IF(OR(G211&lt;&gt;"OK",D211="Cancelada"),"",A211*1000+COUNTIFS($A$5:A211,A211,$G$5:G211,"OK",$D$5:D211,"&lt;&gt;Cancelada"))</x:f>
      </x:c>
    </x:row>
    <x:row r="212" ht="27" customHeight="1">
      <x:c r="A212" s="9"/>
      <x:c r="B212" s="10"/>
      <x:c r="C212" s="7"/>
      <x:c r="D212" s="7"/>
      <x:c r="E212" s="7"/>
      <x:c r="F212" s="2"/>
      <x:c r="G212" s="8" t="str">
        <x:f>IF(COUNTA(A212:E212)=0,"",IF(OR(NOT(ISNUMBER(A212)),C212="",AND(D212&lt;&gt;"Pendiente",D212&lt;&gt;"Hecha",D212&lt;&gt;"Cancelada")),"Revisar datos",IF(OR(A212&lt;&gt;INT(A212),A212&lt;DATE(2000,1,1),A212&gt;DATE(2099,12,31)),"Revisar fecha",IF(COUNTA(B212)=0,"OK",IF(NOT(ISNUMBER(B212)),"Revisar hora",IF(OR(B212&lt;0,B212&gt;=1),"Revisar hora","OK"))))))</x:f>
      </x:c>
      <x:c r="H212" s="11" t="str">
        <x:f>IF(OR(G212&lt;&gt;"OK",D212="Cancelada"),"",A212*1000+COUNTIFS($A$5:A212,A212,$G$5:G212,"OK",$D$5:D212,"&lt;&gt;Cancelada"))</x:f>
      </x:c>
    </x:row>
    <x:row r="213" ht="27" customHeight="1">
      <x:c r="A213" s="9"/>
      <x:c r="B213" s="10"/>
      <x:c r="C213" s="7"/>
      <x:c r="D213" s="7"/>
      <x:c r="E213" s="7"/>
      <x:c r="F213" s="2"/>
      <x:c r="G213" s="8" t="str">
        <x:f>IF(COUNTA(A213:E213)=0,"",IF(OR(NOT(ISNUMBER(A213)),C213="",AND(D213&lt;&gt;"Pendiente",D213&lt;&gt;"Hecha",D213&lt;&gt;"Cancelada")),"Revisar datos",IF(OR(A213&lt;&gt;INT(A213),A213&lt;DATE(2000,1,1),A213&gt;DATE(2099,12,31)),"Revisar fecha",IF(COUNTA(B213)=0,"OK",IF(NOT(ISNUMBER(B213)),"Revisar hora",IF(OR(B213&lt;0,B213&gt;=1),"Revisar hora","OK"))))))</x:f>
      </x:c>
      <x:c r="H213" s="11" t="str">
        <x:f>IF(OR(G213&lt;&gt;"OK",D213="Cancelada"),"",A213*1000+COUNTIFS($A$5:A213,A213,$G$5:G213,"OK",$D$5:D213,"&lt;&gt;Cancelada"))</x:f>
      </x:c>
    </x:row>
    <x:row r="214" ht="27" customHeight="1">
      <x:c r="A214" s="9"/>
      <x:c r="B214" s="10"/>
      <x:c r="C214" s="7"/>
      <x:c r="D214" s="7"/>
      <x:c r="E214" s="7"/>
      <x:c r="F214" s="2"/>
      <x:c r="G214" s="8" t="str">
        <x:f>IF(COUNTA(A214:E214)=0,"",IF(OR(NOT(ISNUMBER(A214)),C214="",AND(D214&lt;&gt;"Pendiente",D214&lt;&gt;"Hecha",D214&lt;&gt;"Cancelada")),"Revisar datos",IF(OR(A214&lt;&gt;INT(A214),A214&lt;DATE(2000,1,1),A214&gt;DATE(2099,12,31)),"Revisar fecha",IF(COUNTA(B214)=0,"OK",IF(NOT(ISNUMBER(B214)),"Revisar hora",IF(OR(B214&lt;0,B214&gt;=1),"Revisar hora","OK"))))))</x:f>
      </x:c>
      <x:c r="H214" s="11" t="str">
        <x:f>IF(OR(G214&lt;&gt;"OK",D214="Cancelada"),"",A214*1000+COUNTIFS($A$5:A214,A214,$G$5:G214,"OK",$D$5:D214,"&lt;&gt;Cancelada"))</x:f>
      </x:c>
    </x:row>
    <x:row r="215" ht="27" customHeight="1">
      <x:c r="A215" s="9"/>
      <x:c r="B215" s="10"/>
      <x:c r="C215" s="7"/>
      <x:c r="D215" s="7"/>
      <x:c r="E215" s="7"/>
      <x:c r="F215" s="2"/>
      <x:c r="G215" s="8" t="str">
        <x:f>IF(COUNTA(A215:E215)=0,"",IF(OR(NOT(ISNUMBER(A215)),C215="",AND(D215&lt;&gt;"Pendiente",D215&lt;&gt;"Hecha",D215&lt;&gt;"Cancelada")),"Revisar datos",IF(OR(A215&lt;&gt;INT(A215),A215&lt;DATE(2000,1,1),A215&gt;DATE(2099,12,31)),"Revisar fecha",IF(COUNTA(B215)=0,"OK",IF(NOT(ISNUMBER(B215)),"Revisar hora",IF(OR(B215&lt;0,B215&gt;=1),"Revisar hora","OK"))))))</x:f>
      </x:c>
      <x:c r="H215" s="11" t="str">
        <x:f>IF(OR(G215&lt;&gt;"OK",D215="Cancelada"),"",A215*1000+COUNTIFS($A$5:A215,A215,$G$5:G215,"OK",$D$5:D215,"&lt;&gt;Cancelada"))</x:f>
      </x:c>
    </x:row>
    <x:row r="216" ht="27" customHeight="1">
      <x:c r="A216" s="9"/>
      <x:c r="B216" s="10"/>
      <x:c r="C216" s="7"/>
      <x:c r="D216" s="7"/>
      <x:c r="E216" s="7"/>
      <x:c r="F216" s="2"/>
      <x:c r="G216" s="8" t="str">
        <x:f>IF(COUNTA(A216:E216)=0,"",IF(OR(NOT(ISNUMBER(A216)),C216="",AND(D216&lt;&gt;"Pendiente",D216&lt;&gt;"Hecha",D216&lt;&gt;"Cancelada")),"Revisar datos",IF(OR(A216&lt;&gt;INT(A216),A216&lt;DATE(2000,1,1),A216&gt;DATE(2099,12,31)),"Revisar fecha",IF(COUNTA(B216)=0,"OK",IF(NOT(ISNUMBER(B216)),"Revisar hora",IF(OR(B216&lt;0,B216&gt;=1),"Revisar hora","OK"))))))</x:f>
      </x:c>
      <x:c r="H216" s="11" t="str">
        <x:f>IF(OR(G216&lt;&gt;"OK",D216="Cancelada"),"",A216*1000+COUNTIFS($A$5:A216,A216,$G$5:G216,"OK",$D$5:D216,"&lt;&gt;Cancelada"))</x:f>
      </x:c>
    </x:row>
    <x:row r="217" ht="27" customHeight="1">
      <x:c r="A217" s="9"/>
      <x:c r="B217" s="10"/>
      <x:c r="C217" s="7"/>
      <x:c r="D217" s="7"/>
      <x:c r="E217" s="7"/>
      <x:c r="F217" s="2"/>
      <x:c r="G217" s="8" t="str">
        <x:f>IF(COUNTA(A217:E217)=0,"",IF(OR(NOT(ISNUMBER(A217)),C217="",AND(D217&lt;&gt;"Pendiente",D217&lt;&gt;"Hecha",D217&lt;&gt;"Cancelada")),"Revisar datos",IF(OR(A217&lt;&gt;INT(A217),A217&lt;DATE(2000,1,1),A217&gt;DATE(2099,12,31)),"Revisar fecha",IF(COUNTA(B217)=0,"OK",IF(NOT(ISNUMBER(B217)),"Revisar hora",IF(OR(B217&lt;0,B217&gt;=1),"Revisar hora","OK"))))))</x:f>
      </x:c>
      <x:c r="H217" s="11" t="str">
        <x:f>IF(OR(G217&lt;&gt;"OK",D217="Cancelada"),"",A217*1000+COUNTIFS($A$5:A217,A217,$G$5:G217,"OK",$D$5:D217,"&lt;&gt;Cancelada"))</x:f>
      </x:c>
    </x:row>
    <x:row r="218" ht="27" customHeight="1">
      <x:c r="A218" s="9"/>
      <x:c r="B218" s="10"/>
      <x:c r="C218" s="7"/>
      <x:c r="D218" s="7"/>
      <x:c r="E218" s="7"/>
      <x:c r="F218" s="2"/>
      <x:c r="G218" s="8" t="str">
        <x:f>IF(COUNTA(A218:E218)=0,"",IF(OR(NOT(ISNUMBER(A218)),C218="",AND(D218&lt;&gt;"Pendiente",D218&lt;&gt;"Hecha",D218&lt;&gt;"Cancelada")),"Revisar datos",IF(OR(A218&lt;&gt;INT(A218),A218&lt;DATE(2000,1,1),A218&gt;DATE(2099,12,31)),"Revisar fecha",IF(COUNTA(B218)=0,"OK",IF(NOT(ISNUMBER(B218)),"Revisar hora",IF(OR(B218&lt;0,B218&gt;=1),"Revisar hora","OK"))))))</x:f>
      </x:c>
      <x:c r="H218" s="11" t="str">
        <x:f>IF(OR(G218&lt;&gt;"OK",D218="Cancelada"),"",A218*1000+COUNTIFS($A$5:A218,A218,$G$5:G218,"OK",$D$5:D218,"&lt;&gt;Cancelada"))</x:f>
      </x:c>
    </x:row>
    <x:row r="219" ht="27" customHeight="1">
      <x:c r="A219" s="9"/>
      <x:c r="B219" s="10"/>
      <x:c r="C219" s="7"/>
      <x:c r="D219" s="7"/>
      <x:c r="E219" s="7"/>
      <x:c r="F219" s="2"/>
      <x:c r="G219" s="8" t="str">
        <x:f>IF(COUNTA(A219:E219)=0,"",IF(OR(NOT(ISNUMBER(A219)),C219="",AND(D219&lt;&gt;"Pendiente",D219&lt;&gt;"Hecha",D219&lt;&gt;"Cancelada")),"Revisar datos",IF(OR(A219&lt;&gt;INT(A219),A219&lt;DATE(2000,1,1),A219&gt;DATE(2099,12,31)),"Revisar fecha",IF(COUNTA(B219)=0,"OK",IF(NOT(ISNUMBER(B219)),"Revisar hora",IF(OR(B219&lt;0,B219&gt;=1),"Revisar hora","OK"))))))</x:f>
      </x:c>
      <x:c r="H219" s="11" t="str">
        <x:f>IF(OR(G219&lt;&gt;"OK",D219="Cancelada"),"",A219*1000+COUNTIFS($A$5:A219,A219,$G$5:G219,"OK",$D$5:D219,"&lt;&gt;Cancelada"))</x:f>
      </x:c>
    </x:row>
    <x:row r="220" ht="27" customHeight="1">
      <x:c r="A220" s="9"/>
      <x:c r="B220" s="10"/>
      <x:c r="C220" s="7"/>
      <x:c r="D220" s="7"/>
      <x:c r="E220" s="7"/>
      <x:c r="F220" s="2"/>
      <x:c r="G220" s="8" t="str">
        <x:f>IF(COUNTA(A220:E220)=0,"",IF(OR(NOT(ISNUMBER(A220)),C220="",AND(D220&lt;&gt;"Pendiente",D220&lt;&gt;"Hecha",D220&lt;&gt;"Cancelada")),"Revisar datos",IF(OR(A220&lt;&gt;INT(A220),A220&lt;DATE(2000,1,1),A220&gt;DATE(2099,12,31)),"Revisar fecha",IF(COUNTA(B220)=0,"OK",IF(NOT(ISNUMBER(B220)),"Revisar hora",IF(OR(B220&lt;0,B220&gt;=1),"Revisar hora","OK"))))))</x:f>
      </x:c>
      <x:c r="H220" s="11" t="str">
        <x:f>IF(OR(G220&lt;&gt;"OK",D220="Cancelada"),"",A220*1000+COUNTIFS($A$5:A220,A220,$G$5:G220,"OK",$D$5:D220,"&lt;&gt;Cancelada"))</x:f>
      </x:c>
    </x:row>
    <x:row r="221" ht="27" customHeight="1">
      <x:c r="A221" s="9"/>
      <x:c r="B221" s="10"/>
      <x:c r="C221" s="7"/>
      <x:c r="D221" s="7"/>
      <x:c r="E221" s="7"/>
      <x:c r="F221" s="2"/>
      <x:c r="G221" s="8" t="str">
        <x:f>IF(COUNTA(A221:E221)=0,"",IF(OR(NOT(ISNUMBER(A221)),C221="",AND(D221&lt;&gt;"Pendiente",D221&lt;&gt;"Hecha",D221&lt;&gt;"Cancelada")),"Revisar datos",IF(OR(A221&lt;&gt;INT(A221),A221&lt;DATE(2000,1,1),A221&gt;DATE(2099,12,31)),"Revisar fecha",IF(COUNTA(B221)=0,"OK",IF(NOT(ISNUMBER(B221)),"Revisar hora",IF(OR(B221&lt;0,B221&gt;=1),"Revisar hora","OK"))))))</x:f>
      </x:c>
      <x:c r="H221" s="11" t="str">
        <x:f>IF(OR(G221&lt;&gt;"OK",D221="Cancelada"),"",A221*1000+COUNTIFS($A$5:A221,A221,$G$5:G221,"OK",$D$5:D221,"&lt;&gt;Cancelada"))</x:f>
      </x:c>
    </x:row>
    <x:row r="222" ht="27" customHeight="1">
      <x:c r="A222" s="9"/>
      <x:c r="B222" s="10"/>
      <x:c r="C222" s="7"/>
      <x:c r="D222" s="7"/>
      <x:c r="E222" s="7"/>
      <x:c r="F222" s="2"/>
      <x:c r="G222" s="8" t="str">
        <x:f>IF(COUNTA(A222:E222)=0,"",IF(OR(NOT(ISNUMBER(A222)),C222="",AND(D222&lt;&gt;"Pendiente",D222&lt;&gt;"Hecha",D222&lt;&gt;"Cancelada")),"Revisar datos",IF(OR(A222&lt;&gt;INT(A222),A222&lt;DATE(2000,1,1),A222&gt;DATE(2099,12,31)),"Revisar fecha",IF(COUNTA(B222)=0,"OK",IF(NOT(ISNUMBER(B222)),"Revisar hora",IF(OR(B222&lt;0,B222&gt;=1),"Revisar hora","OK"))))))</x:f>
      </x:c>
      <x:c r="H222" s="11" t="str">
        <x:f>IF(OR(G222&lt;&gt;"OK",D222="Cancelada"),"",A222*1000+COUNTIFS($A$5:A222,A222,$G$5:G222,"OK",$D$5:D222,"&lt;&gt;Cancelada"))</x:f>
      </x:c>
    </x:row>
    <x:row r="223" ht="27" customHeight="1">
      <x:c r="A223" s="9"/>
      <x:c r="B223" s="10"/>
      <x:c r="C223" s="7"/>
      <x:c r="D223" s="7"/>
      <x:c r="E223" s="7"/>
      <x:c r="F223" s="2"/>
      <x:c r="G223" s="8" t="str">
        <x:f>IF(COUNTA(A223:E223)=0,"",IF(OR(NOT(ISNUMBER(A223)),C223="",AND(D223&lt;&gt;"Pendiente",D223&lt;&gt;"Hecha",D223&lt;&gt;"Cancelada")),"Revisar datos",IF(OR(A223&lt;&gt;INT(A223),A223&lt;DATE(2000,1,1),A223&gt;DATE(2099,12,31)),"Revisar fecha",IF(COUNTA(B223)=0,"OK",IF(NOT(ISNUMBER(B223)),"Revisar hora",IF(OR(B223&lt;0,B223&gt;=1),"Revisar hora","OK"))))))</x:f>
      </x:c>
      <x:c r="H223" s="11" t="str">
        <x:f>IF(OR(G223&lt;&gt;"OK",D223="Cancelada"),"",A223*1000+COUNTIFS($A$5:A223,A223,$G$5:G223,"OK",$D$5:D223,"&lt;&gt;Cancelada"))</x:f>
      </x:c>
    </x:row>
    <x:row r="224" ht="27" customHeight="1">
      <x:c r="A224" s="9"/>
      <x:c r="B224" s="10"/>
      <x:c r="C224" s="7"/>
      <x:c r="D224" s="7"/>
      <x:c r="E224" s="7"/>
      <x:c r="F224" s="2"/>
      <x:c r="G224" s="8" t="str">
        <x:f>IF(COUNTA(A224:E224)=0,"",IF(OR(NOT(ISNUMBER(A224)),C224="",AND(D224&lt;&gt;"Pendiente",D224&lt;&gt;"Hecha",D224&lt;&gt;"Cancelada")),"Revisar datos",IF(OR(A224&lt;&gt;INT(A224),A224&lt;DATE(2000,1,1),A224&gt;DATE(2099,12,31)),"Revisar fecha",IF(COUNTA(B224)=0,"OK",IF(NOT(ISNUMBER(B224)),"Revisar hora",IF(OR(B224&lt;0,B224&gt;=1),"Revisar hora","OK"))))))</x:f>
      </x:c>
      <x:c r="H224" s="11" t="str">
        <x:f>IF(OR(G224&lt;&gt;"OK",D224="Cancelada"),"",A224*1000+COUNTIFS($A$5:A224,A224,$G$5:G224,"OK",$D$5:D224,"&lt;&gt;Cancelada"))</x:f>
      </x:c>
    </x:row>
    <x:row r="225" ht="27" customHeight="1">
      <x:c r="A225" s="9"/>
      <x:c r="B225" s="10"/>
      <x:c r="C225" s="7"/>
      <x:c r="D225" s="7"/>
      <x:c r="E225" s="7"/>
      <x:c r="F225" s="2"/>
      <x:c r="G225" s="8" t="str">
        <x:f>IF(COUNTA(A225:E225)=0,"",IF(OR(NOT(ISNUMBER(A225)),C225="",AND(D225&lt;&gt;"Pendiente",D225&lt;&gt;"Hecha",D225&lt;&gt;"Cancelada")),"Revisar datos",IF(OR(A225&lt;&gt;INT(A225),A225&lt;DATE(2000,1,1),A225&gt;DATE(2099,12,31)),"Revisar fecha",IF(COUNTA(B225)=0,"OK",IF(NOT(ISNUMBER(B225)),"Revisar hora",IF(OR(B225&lt;0,B225&gt;=1),"Revisar hora","OK"))))))</x:f>
      </x:c>
      <x:c r="H225" s="11" t="str">
        <x:f>IF(OR(G225&lt;&gt;"OK",D225="Cancelada"),"",A225*1000+COUNTIFS($A$5:A225,A225,$G$5:G225,"OK",$D$5:D225,"&lt;&gt;Cancelada"))</x:f>
      </x:c>
    </x:row>
    <x:row r="226" ht="27" customHeight="1">
      <x:c r="A226" s="9"/>
      <x:c r="B226" s="10"/>
      <x:c r="C226" s="7"/>
      <x:c r="D226" s="7"/>
      <x:c r="E226" s="7"/>
      <x:c r="F226" s="2"/>
      <x:c r="G226" s="8" t="str">
        <x:f>IF(COUNTA(A226:E226)=0,"",IF(OR(NOT(ISNUMBER(A226)),C226="",AND(D226&lt;&gt;"Pendiente",D226&lt;&gt;"Hecha",D226&lt;&gt;"Cancelada")),"Revisar datos",IF(OR(A226&lt;&gt;INT(A226),A226&lt;DATE(2000,1,1),A226&gt;DATE(2099,12,31)),"Revisar fecha",IF(COUNTA(B226)=0,"OK",IF(NOT(ISNUMBER(B226)),"Revisar hora",IF(OR(B226&lt;0,B226&gt;=1),"Revisar hora","OK"))))))</x:f>
      </x:c>
      <x:c r="H226" s="11" t="str">
        <x:f>IF(OR(G226&lt;&gt;"OK",D226="Cancelada"),"",A226*1000+COUNTIFS($A$5:A226,A226,$G$5:G226,"OK",$D$5:D226,"&lt;&gt;Cancelada"))</x:f>
      </x:c>
    </x:row>
    <x:row r="227" ht="27" customHeight="1">
      <x:c r="A227" s="9"/>
      <x:c r="B227" s="10"/>
      <x:c r="C227" s="7"/>
      <x:c r="D227" s="7"/>
      <x:c r="E227" s="7"/>
      <x:c r="F227" s="2"/>
      <x:c r="G227" s="8" t="str">
        <x:f>IF(COUNTA(A227:E227)=0,"",IF(OR(NOT(ISNUMBER(A227)),C227="",AND(D227&lt;&gt;"Pendiente",D227&lt;&gt;"Hecha",D227&lt;&gt;"Cancelada")),"Revisar datos",IF(OR(A227&lt;&gt;INT(A227),A227&lt;DATE(2000,1,1),A227&gt;DATE(2099,12,31)),"Revisar fecha",IF(COUNTA(B227)=0,"OK",IF(NOT(ISNUMBER(B227)),"Revisar hora",IF(OR(B227&lt;0,B227&gt;=1),"Revisar hora","OK"))))))</x:f>
      </x:c>
      <x:c r="H227" s="11" t="str">
        <x:f>IF(OR(G227&lt;&gt;"OK",D227="Cancelada"),"",A227*1000+COUNTIFS($A$5:A227,A227,$G$5:G227,"OK",$D$5:D227,"&lt;&gt;Cancelada"))</x:f>
      </x:c>
    </x:row>
    <x:row r="228" ht="27" customHeight="1">
      <x:c r="A228" s="9"/>
      <x:c r="B228" s="10"/>
      <x:c r="C228" s="7"/>
      <x:c r="D228" s="7"/>
      <x:c r="E228" s="7"/>
      <x:c r="F228" s="2"/>
      <x:c r="G228" s="8" t="str">
        <x:f>IF(COUNTA(A228:E228)=0,"",IF(OR(NOT(ISNUMBER(A228)),C228="",AND(D228&lt;&gt;"Pendiente",D228&lt;&gt;"Hecha",D228&lt;&gt;"Cancelada")),"Revisar datos",IF(OR(A228&lt;&gt;INT(A228),A228&lt;DATE(2000,1,1),A228&gt;DATE(2099,12,31)),"Revisar fecha",IF(COUNTA(B228)=0,"OK",IF(NOT(ISNUMBER(B228)),"Revisar hora",IF(OR(B228&lt;0,B228&gt;=1),"Revisar hora","OK"))))))</x:f>
      </x:c>
      <x:c r="H228" s="11" t="str">
        <x:f>IF(OR(G228&lt;&gt;"OK",D228="Cancelada"),"",A228*1000+COUNTIFS($A$5:A228,A228,$G$5:G228,"OK",$D$5:D228,"&lt;&gt;Cancelada"))</x:f>
      </x:c>
    </x:row>
    <x:row r="229" ht="27" customHeight="1">
      <x:c r="A229" s="9"/>
      <x:c r="B229" s="10"/>
      <x:c r="C229" s="7"/>
      <x:c r="D229" s="7"/>
      <x:c r="E229" s="7"/>
      <x:c r="F229" s="2"/>
      <x:c r="G229" s="8" t="str">
        <x:f>IF(COUNTA(A229:E229)=0,"",IF(OR(NOT(ISNUMBER(A229)),C229="",AND(D229&lt;&gt;"Pendiente",D229&lt;&gt;"Hecha",D229&lt;&gt;"Cancelada")),"Revisar datos",IF(OR(A229&lt;&gt;INT(A229),A229&lt;DATE(2000,1,1),A229&gt;DATE(2099,12,31)),"Revisar fecha",IF(COUNTA(B229)=0,"OK",IF(NOT(ISNUMBER(B229)),"Revisar hora",IF(OR(B229&lt;0,B229&gt;=1),"Revisar hora","OK"))))))</x:f>
      </x:c>
      <x:c r="H229" s="11" t="str">
        <x:f>IF(OR(G229&lt;&gt;"OK",D229="Cancelada"),"",A229*1000+COUNTIFS($A$5:A229,A229,$G$5:G229,"OK",$D$5:D229,"&lt;&gt;Cancelada"))</x:f>
      </x:c>
    </x:row>
    <x:row r="230" ht="27" customHeight="1">
      <x:c r="A230" s="9"/>
      <x:c r="B230" s="10"/>
      <x:c r="C230" s="7"/>
      <x:c r="D230" s="7"/>
      <x:c r="E230" s="7"/>
      <x:c r="F230" s="2"/>
      <x:c r="G230" s="8" t="str">
        <x:f>IF(COUNTA(A230:E230)=0,"",IF(OR(NOT(ISNUMBER(A230)),C230="",AND(D230&lt;&gt;"Pendiente",D230&lt;&gt;"Hecha",D230&lt;&gt;"Cancelada")),"Revisar datos",IF(OR(A230&lt;&gt;INT(A230),A230&lt;DATE(2000,1,1),A230&gt;DATE(2099,12,31)),"Revisar fecha",IF(COUNTA(B230)=0,"OK",IF(NOT(ISNUMBER(B230)),"Revisar hora",IF(OR(B230&lt;0,B230&gt;=1),"Revisar hora","OK"))))))</x:f>
      </x:c>
      <x:c r="H230" s="11" t="str">
        <x:f>IF(OR(G230&lt;&gt;"OK",D230="Cancelada"),"",A230*1000+COUNTIFS($A$5:A230,A230,$G$5:G230,"OK",$D$5:D230,"&lt;&gt;Cancelada"))</x:f>
      </x:c>
    </x:row>
    <x:row r="231" ht="27" customHeight="1">
      <x:c r="A231" s="9"/>
      <x:c r="B231" s="10"/>
      <x:c r="C231" s="7"/>
      <x:c r="D231" s="7"/>
      <x:c r="E231" s="7"/>
      <x:c r="F231" s="2"/>
      <x:c r="G231" s="8" t="str">
        <x:f>IF(COUNTA(A231:E231)=0,"",IF(OR(NOT(ISNUMBER(A231)),C231="",AND(D231&lt;&gt;"Pendiente",D231&lt;&gt;"Hecha",D231&lt;&gt;"Cancelada")),"Revisar datos",IF(OR(A231&lt;&gt;INT(A231),A231&lt;DATE(2000,1,1),A231&gt;DATE(2099,12,31)),"Revisar fecha",IF(COUNTA(B231)=0,"OK",IF(NOT(ISNUMBER(B231)),"Revisar hora",IF(OR(B231&lt;0,B231&gt;=1),"Revisar hora","OK"))))))</x:f>
      </x:c>
      <x:c r="H231" s="11" t="str">
        <x:f>IF(OR(G231&lt;&gt;"OK",D231="Cancelada"),"",A231*1000+COUNTIFS($A$5:A231,A231,$G$5:G231,"OK",$D$5:D231,"&lt;&gt;Cancelada"))</x:f>
      </x:c>
    </x:row>
    <x:row r="232" ht="27" customHeight="1">
      <x:c r="A232" s="9"/>
      <x:c r="B232" s="10"/>
      <x:c r="C232" s="7"/>
      <x:c r="D232" s="7"/>
      <x:c r="E232" s="7"/>
      <x:c r="F232" s="2"/>
      <x:c r="G232" s="8" t="str">
        <x:f>IF(COUNTA(A232:E232)=0,"",IF(OR(NOT(ISNUMBER(A232)),C232="",AND(D232&lt;&gt;"Pendiente",D232&lt;&gt;"Hecha",D232&lt;&gt;"Cancelada")),"Revisar datos",IF(OR(A232&lt;&gt;INT(A232),A232&lt;DATE(2000,1,1),A232&gt;DATE(2099,12,31)),"Revisar fecha",IF(COUNTA(B232)=0,"OK",IF(NOT(ISNUMBER(B232)),"Revisar hora",IF(OR(B232&lt;0,B232&gt;=1),"Revisar hora","OK"))))))</x:f>
      </x:c>
      <x:c r="H232" s="11" t="str">
        <x:f>IF(OR(G232&lt;&gt;"OK",D232="Cancelada"),"",A232*1000+COUNTIFS($A$5:A232,A232,$G$5:G232,"OK",$D$5:D232,"&lt;&gt;Cancelada"))</x:f>
      </x:c>
    </x:row>
    <x:row r="233" ht="27" customHeight="1">
      <x:c r="A233" s="9"/>
      <x:c r="B233" s="10"/>
      <x:c r="C233" s="7"/>
      <x:c r="D233" s="7"/>
      <x:c r="E233" s="7"/>
      <x:c r="F233" s="2"/>
      <x:c r="G233" s="8" t="str">
        <x:f>IF(COUNTA(A233:E233)=0,"",IF(OR(NOT(ISNUMBER(A233)),C233="",AND(D233&lt;&gt;"Pendiente",D233&lt;&gt;"Hecha",D233&lt;&gt;"Cancelada")),"Revisar datos",IF(OR(A233&lt;&gt;INT(A233),A233&lt;DATE(2000,1,1),A233&gt;DATE(2099,12,31)),"Revisar fecha",IF(COUNTA(B233)=0,"OK",IF(NOT(ISNUMBER(B233)),"Revisar hora",IF(OR(B233&lt;0,B233&gt;=1),"Revisar hora","OK"))))))</x:f>
      </x:c>
      <x:c r="H233" s="11" t="str">
        <x:f>IF(OR(G233&lt;&gt;"OK",D233="Cancelada"),"",A233*1000+COUNTIFS($A$5:A233,A233,$G$5:G233,"OK",$D$5:D233,"&lt;&gt;Cancelada"))</x:f>
      </x:c>
    </x:row>
    <x:row r="234" ht="27" customHeight="1">
      <x:c r="A234" s="9"/>
      <x:c r="B234" s="10"/>
      <x:c r="C234" s="7"/>
      <x:c r="D234" s="7"/>
      <x:c r="E234" s="7"/>
      <x:c r="F234" s="2"/>
      <x:c r="G234" s="8" t="str">
        <x:f>IF(COUNTA(A234:E234)=0,"",IF(OR(NOT(ISNUMBER(A234)),C234="",AND(D234&lt;&gt;"Pendiente",D234&lt;&gt;"Hecha",D234&lt;&gt;"Cancelada")),"Revisar datos",IF(OR(A234&lt;&gt;INT(A234),A234&lt;DATE(2000,1,1),A234&gt;DATE(2099,12,31)),"Revisar fecha",IF(COUNTA(B234)=0,"OK",IF(NOT(ISNUMBER(B234)),"Revisar hora",IF(OR(B234&lt;0,B234&gt;=1),"Revisar hora","OK"))))))</x:f>
      </x:c>
      <x:c r="H234" s="11" t="str">
        <x:f>IF(OR(G234&lt;&gt;"OK",D234="Cancelada"),"",A234*1000+COUNTIFS($A$5:A234,A234,$G$5:G234,"OK",$D$5:D234,"&lt;&gt;Cancelada"))</x:f>
      </x:c>
    </x:row>
    <x:row r="235" ht="27" customHeight="1">
      <x:c r="A235" s="9"/>
      <x:c r="B235" s="10"/>
      <x:c r="C235" s="7"/>
      <x:c r="D235" s="7"/>
      <x:c r="E235" s="7"/>
      <x:c r="F235" s="2"/>
      <x:c r="G235" s="8" t="str">
        <x:f>IF(COUNTA(A235:E235)=0,"",IF(OR(NOT(ISNUMBER(A235)),C235="",AND(D235&lt;&gt;"Pendiente",D235&lt;&gt;"Hecha",D235&lt;&gt;"Cancelada")),"Revisar datos",IF(OR(A235&lt;&gt;INT(A235),A235&lt;DATE(2000,1,1),A235&gt;DATE(2099,12,31)),"Revisar fecha",IF(COUNTA(B235)=0,"OK",IF(NOT(ISNUMBER(B235)),"Revisar hora",IF(OR(B235&lt;0,B235&gt;=1),"Revisar hora","OK"))))))</x:f>
      </x:c>
      <x:c r="H235" s="11" t="str">
        <x:f>IF(OR(G235&lt;&gt;"OK",D235="Cancelada"),"",A235*1000+COUNTIFS($A$5:A235,A235,$G$5:G235,"OK",$D$5:D235,"&lt;&gt;Cancelada"))</x:f>
      </x:c>
    </x:row>
    <x:row r="236" ht="27" customHeight="1">
      <x:c r="A236" s="9"/>
      <x:c r="B236" s="10"/>
      <x:c r="C236" s="7"/>
      <x:c r="D236" s="7"/>
      <x:c r="E236" s="7"/>
      <x:c r="F236" s="2"/>
      <x:c r="G236" s="8" t="str">
        <x:f>IF(COUNTA(A236:E236)=0,"",IF(OR(NOT(ISNUMBER(A236)),C236="",AND(D236&lt;&gt;"Pendiente",D236&lt;&gt;"Hecha",D236&lt;&gt;"Cancelada")),"Revisar datos",IF(OR(A236&lt;&gt;INT(A236),A236&lt;DATE(2000,1,1),A236&gt;DATE(2099,12,31)),"Revisar fecha",IF(COUNTA(B236)=0,"OK",IF(NOT(ISNUMBER(B236)),"Revisar hora",IF(OR(B236&lt;0,B236&gt;=1),"Revisar hora","OK"))))))</x:f>
      </x:c>
      <x:c r="H236" s="11" t="str">
        <x:f>IF(OR(G236&lt;&gt;"OK",D236="Cancelada"),"",A236*1000+COUNTIFS($A$5:A236,A236,$G$5:G236,"OK",$D$5:D236,"&lt;&gt;Cancelada"))</x:f>
      </x:c>
    </x:row>
    <x:row r="237" ht="27" customHeight="1">
      <x:c r="A237" s="9"/>
      <x:c r="B237" s="10"/>
      <x:c r="C237" s="7"/>
      <x:c r="D237" s="7"/>
      <x:c r="E237" s="7"/>
      <x:c r="F237" s="2"/>
      <x:c r="G237" s="8" t="str">
        <x:f>IF(COUNTA(A237:E237)=0,"",IF(OR(NOT(ISNUMBER(A237)),C237="",AND(D237&lt;&gt;"Pendiente",D237&lt;&gt;"Hecha",D237&lt;&gt;"Cancelada")),"Revisar datos",IF(OR(A237&lt;&gt;INT(A237),A237&lt;DATE(2000,1,1),A237&gt;DATE(2099,12,31)),"Revisar fecha",IF(COUNTA(B237)=0,"OK",IF(NOT(ISNUMBER(B237)),"Revisar hora",IF(OR(B237&lt;0,B237&gt;=1),"Revisar hora","OK"))))))</x:f>
      </x:c>
      <x:c r="H237" s="11" t="str">
        <x:f>IF(OR(G237&lt;&gt;"OK",D237="Cancelada"),"",A237*1000+COUNTIFS($A$5:A237,A237,$G$5:G237,"OK",$D$5:D237,"&lt;&gt;Cancelada"))</x:f>
      </x:c>
    </x:row>
    <x:row r="238" ht="27" customHeight="1">
      <x:c r="A238" s="9"/>
      <x:c r="B238" s="10"/>
      <x:c r="C238" s="7"/>
      <x:c r="D238" s="7"/>
      <x:c r="E238" s="7"/>
      <x:c r="F238" s="2"/>
      <x:c r="G238" s="8" t="str">
        <x:f>IF(COUNTA(A238:E238)=0,"",IF(OR(NOT(ISNUMBER(A238)),C238="",AND(D238&lt;&gt;"Pendiente",D238&lt;&gt;"Hecha",D238&lt;&gt;"Cancelada")),"Revisar datos",IF(OR(A238&lt;&gt;INT(A238),A238&lt;DATE(2000,1,1),A238&gt;DATE(2099,12,31)),"Revisar fecha",IF(COUNTA(B238)=0,"OK",IF(NOT(ISNUMBER(B238)),"Revisar hora",IF(OR(B238&lt;0,B238&gt;=1),"Revisar hora","OK"))))))</x:f>
      </x:c>
      <x:c r="H238" s="11" t="str">
        <x:f>IF(OR(G238&lt;&gt;"OK",D238="Cancelada"),"",A238*1000+COUNTIFS($A$5:A238,A238,$G$5:G238,"OK",$D$5:D238,"&lt;&gt;Cancelada"))</x:f>
      </x:c>
    </x:row>
    <x:row r="239" ht="27" customHeight="1">
      <x:c r="A239" s="9"/>
      <x:c r="B239" s="10"/>
      <x:c r="C239" s="7"/>
      <x:c r="D239" s="7"/>
      <x:c r="E239" s="7"/>
      <x:c r="F239" s="2"/>
      <x:c r="G239" s="8" t="str">
        <x:f>IF(COUNTA(A239:E239)=0,"",IF(OR(NOT(ISNUMBER(A239)),C239="",AND(D239&lt;&gt;"Pendiente",D239&lt;&gt;"Hecha",D239&lt;&gt;"Cancelada")),"Revisar datos",IF(OR(A239&lt;&gt;INT(A239),A239&lt;DATE(2000,1,1),A239&gt;DATE(2099,12,31)),"Revisar fecha",IF(COUNTA(B239)=0,"OK",IF(NOT(ISNUMBER(B239)),"Revisar hora",IF(OR(B239&lt;0,B239&gt;=1),"Revisar hora","OK"))))))</x:f>
      </x:c>
      <x:c r="H239" s="11" t="str">
        <x:f>IF(OR(G239&lt;&gt;"OK",D239="Cancelada"),"",A239*1000+COUNTIFS($A$5:A239,A239,$G$5:G239,"OK",$D$5:D239,"&lt;&gt;Cancelada"))</x:f>
      </x:c>
    </x:row>
    <x:row r="240" ht="27" customHeight="1">
      <x:c r="A240" s="9"/>
      <x:c r="B240" s="10"/>
      <x:c r="C240" s="7"/>
      <x:c r="D240" s="7"/>
      <x:c r="E240" s="7"/>
      <x:c r="F240" s="2"/>
      <x:c r="G240" s="8" t="str">
        <x:f>IF(COUNTA(A240:E240)=0,"",IF(OR(NOT(ISNUMBER(A240)),C240="",AND(D240&lt;&gt;"Pendiente",D240&lt;&gt;"Hecha",D240&lt;&gt;"Cancelada")),"Revisar datos",IF(OR(A240&lt;&gt;INT(A240),A240&lt;DATE(2000,1,1),A240&gt;DATE(2099,12,31)),"Revisar fecha",IF(COUNTA(B240)=0,"OK",IF(NOT(ISNUMBER(B240)),"Revisar hora",IF(OR(B240&lt;0,B240&gt;=1),"Revisar hora","OK"))))))</x:f>
      </x:c>
      <x:c r="H240" s="11" t="str">
        <x:f>IF(OR(G240&lt;&gt;"OK",D240="Cancelada"),"",A240*1000+COUNTIFS($A$5:A240,A240,$G$5:G240,"OK",$D$5:D240,"&lt;&gt;Cancelada"))</x:f>
      </x:c>
    </x:row>
    <x:row r="241" ht="27" customHeight="1">
      <x:c r="A241" s="9"/>
      <x:c r="B241" s="10"/>
      <x:c r="C241" s="7"/>
      <x:c r="D241" s="7"/>
      <x:c r="E241" s="7"/>
      <x:c r="F241" s="2"/>
      <x:c r="G241" s="8" t="str">
        <x:f>IF(COUNTA(A241:E241)=0,"",IF(OR(NOT(ISNUMBER(A241)),C241="",AND(D241&lt;&gt;"Pendiente",D241&lt;&gt;"Hecha",D241&lt;&gt;"Cancelada")),"Revisar datos",IF(OR(A241&lt;&gt;INT(A241),A241&lt;DATE(2000,1,1),A241&gt;DATE(2099,12,31)),"Revisar fecha",IF(COUNTA(B241)=0,"OK",IF(NOT(ISNUMBER(B241)),"Revisar hora",IF(OR(B241&lt;0,B241&gt;=1),"Revisar hora","OK"))))))</x:f>
      </x:c>
      <x:c r="H241" s="11" t="str">
        <x:f>IF(OR(G241&lt;&gt;"OK",D241="Cancelada"),"",A241*1000+COUNTIFS($A$5:A241,A241,$G$5:G241,"OK",$D$5:D241,"&lt;&gt;Cancelada"))</x:f>
      </x:c>
    </x:row>
    <x:row r="242" ht="27" customHeight="1">
      <x:c r="A242" s="9"/>
      <x:c r="B242" s="10"/>
      <x:c r="C242" s="7"/>
      <x:c r="D242" s="7"/>
      <x:c r="E242" s="7"/>
      <x:c r="F242" s="2"/>
      <x:c r="G242" s="8" t="str">
        <x:f>IF(COUNTA(A242:E242)=0,"",IF(OR(NOT(ISNUMBER(A242)),C242="",AND(D242&lt;&gt;"Pendiente",D242&lt;&gt;"Hecha",D242&lt;&gt;"Cancelada")),"Revisar datos",IF(OR(A242&lt;&gt;INT(A242),A242&lt;DATE(2000,1,1),A242&gt;DATE(2099,12,31)),"Revisar fecha",IF(COUNTA(B242)=0,"OK",IF(NOT(ISNUMBER(B242)),"Revisar hora",IF(OR(B242&lt;0,B242&gt;=1),"Revisar hora","OK"))))))</x:f>
      </x:c>
      <x:c r="H242" s="11" t="str">
        <x:f>IF(OR(G242&lt;&gt;"OK",D242="Cancelada"),"",A242*1000+COUNTIFS($A$5:A242,A242,$G$5:G242,"OK",$D$5:D242,"&lt;&gt;Cancelada"))</x:f>
      </x:c>
    </x:row>
    <x:row r="243" ht="27" customHeight="1">
      <x:c r="A243" s="9"/>
      <x:c r="B243" s="10"/>
      <x:c r="C243" s="7"/>
      <x:c r="D243" s="7"/>
      <x:c r="E243" s="7"/>
      <x:c r="F243" s="2"/>
      <x:c r="G243" s="8" t="str">
        <x:f>IF(COUNTA(A243:E243)=0,"",IF(OR(NOT(ISNUMBER(A243)),C243="",AND(D243&lt;&gt;"Pendiente",D243&lt;&gt;"Hecha",D243&lt;&gt;"Cancelada")),"Revisar datos",IF(OR(A243&lt;&gt;INT(A243),A243&lt;DATE(2000,1,1),A243&gt;DATE(2099,12,31)),"Revisar fecha",IF(COUNTA(B243)=0,"OK",IF(NOT(ISNUMBER(B243)),"Revisar hora",IF(OR(B243&lt;0,B243&gt;=1),"Revisar hora","OK"))))))</x:f>
      </x:c>
      <x:c r="H243" s="11" t="str">
        <x:f>IF(OR(G243&lt;&gt;"OK",D243="Cancelada"),"",A243*1000+COUNTIFS($A$5:A243,A243,$G$5:G243,"OK",$D$5:D243,"&lt;&gt;Cancelada"))</x:f>
      </x:c>
    </x:row>
    <x:row r="244" ht="27" customHeight="1">
      <x:c r="A244" s="9"/>
      <x:c r="B244" s="10"/>
      <x:c r="C244" s="7"/>
      <x:c r="D244" s="7"/>
      <x:c r="E244" s="7"/>
      <x:c r="F244" s="2"/>
      <x:c r="G244" s="8" t="str">
        <x:f>IF(COUNTA(A244:E244)=0,"",IF(OR(NOT(ISNUMBER(A244)),C244="",AND(D244&lt;&gt;"Pendiente",D244&lt;&gt;"Hecha",D244&lt;&gt;"Cancelada")),"Revisar datos",IF(OR(A244&lt;&gt;INT(A244),A244&lt;DATE(2000,1,1),A244&gt;DATE(2099,12,31)),"Revisar fecha",IF(COUNTA(B244)=0,"OK",IF(NOT(ISNUMBER(B244)),"Revisar hora",IF(OR(B244&lt;0,B244&gt;=1),"Revisar hora","OK"))))))</x:f>
      </x:c>
      <x:c r="H244" s="11" t="str">
        <x:f>IF(OR(G244&lt;&gt;"OK",D244="Cancelada"),"",A244*1000+COUNTIFS($A$5:A244,A244,$G$5:G244,"OK",$D$5:D244,"&lt;&gt;Cancelada"))</x:f>
      </x:c>
    </x:row>
    <x:row r="245" ht="27" customHeight="1">
      <x:c r="A245" s="9"/>
      <x:c r="B245" s="10"/>
      <x:c r="C245" s="7"/>
      <x:c r="D245" s="7"/>
      <x:c r="E245" s="7"/>
      <x:c r="F245" s="2"/>
      <x:c r="G245" s="8" t="str">
        <x:f>IF(COUNTA(A245:E245)=0,"",IF(OR(NOT(ISNUMBER(A245)),C245="",AND(D245&lt;&gt;"Pendiente",D245&lt;&gt;"Hecha",D245&lt;&gt;"Cancelada")),"Revisar datos",IF(OR(A245&lt;&gt;INT(A245),A245&lt;DATE(2000,1,1),A245&gt;DATE(2099,12,31)),"Revisar fecha",IF(COUNTA(B245)=0,"OK",IF(NOT(ISNUMBER(B245)),"Revisar hora",IF(OR(B245&lt;0,B245&gt;=1),"Revisar hora","OK"))))))</x:f>
      </x:c>
      <x:c r="H245" s="11" t="str">
        <x:f>IF(OR(G245&lt;&gt;"OK",D245="Cancelada"),"",A245*1000+COUNTIFS($A$5:A245,A245,$G$5:G245,"OK",$D$5:D245,"&lt;&gt;Cancelada"))</x:f>
      </x:c>
    </x:row>
    <x:row r="246" ht="27" customHeight="1">
      <x:c r="A246" s="9"/>
      <x:c r="B246" s="10"/>
      <x:c r="C246" s="7"/>
      <x:c r="D246" s="7"/>
      <x:c r="E246" s="7"/>
      <x:c r="F246" s="2"/>
      <x:c r="G246" s="8" t="str">
        <x:f>IF(COUNTA(A246:E246)=0,"",IF(OR(NOT(ISNUMBER(A246)),C246="",AND(D246&lt;&gt;"Pendiente",D246&lt;&gt;"Hecha",D246&lt;&gt;"Cancelada")),"Revisar datos",IF(OR(A246&lt;&gt;INT(A246),A246&lt;DATE(2000,1,1),A246&gt;DATE(2099,12,31)),"Revisar fecha",IF(COUNTA(B246)=0,"OK",IF(NOT(ISNUMBER(B246)),"Revisar hora",IF(OR(B246&lt;0,B246&gt;=1),"Revisar hora","OK"))))))</x:f>
      </x:c>
      <x:c r="H246" s="11" t="str">
        <x:f>IF(OR(G246&lt;&gt;"OK",D246="Cancelada"),"",A246*1000+COUNTIFS($A$5:A246,A246,$G$5:G246,"OK",$D$5:D246,"&lt;&gt;Cancelada"))</x:f>
      </x:c>
    </x:row>
    <x:row r="247" ht="27" customHeight="1">
      <x:c r="A247" s="9"/>
      <x:c r="B247" s="10"/>
      <x:c r="C247" s="7"/>
      <x:c r="D247" s="7"/>
      <x:c r="E247" s="7"/>
      <x:c r="F247" s="2"/>
      <x:c r="G247" s="8" t="str">
        <x:f>IF(COUNTA(A247:E247)=0,"",IF(OR(NOT(ISNUMBER(A247)),C247="",AND(D247&lt;&gt;"Pendiente",D247&lt;&gt;"Hecha",D247&lt;&gt;"Cancelada")),"Revisar datos",IF(OR(A247&lt;&gt;INT(A247),A247&lt;DATE(2000,1,1),A247&gt;DATE(2099,12,31)),"Revisar fecha",IF(COUNTA(B247)=0,"OK",IF(NOT(ISNUMBER(B247)),"Revisar hora",IF(OR(B247&lt;0,B247&gt;=1),"Revisar hora","OK"))))))</x:f>
      </x:c>
      <x:c r="H247" s="11" t="str">
        <x:f>IF(OR(G247&lt;&gt;"OK",D247="Cancelada"),"",A247*1000+COUNTIFS($A$5:A247,A247,$G$5:G247,"OK",$D$5:D247,"&lt;&gt;Cancelada"))</x:f>
      </x:c>
    </x:row>
    <x:row r="248" ht="27" customHeight="1">
      <x:c r="A248" s="9"/>
      <x:c r="B248" s="10"/>
      <x:c r="C248" s="7"/>
      <x:c r="D248" s="7"/>
      <x:c r="E248" s="7"/>
      <x:c r="F248" s="2"/>
      <x:c r="G248" s="8" t="str">
        <x:f>IF(COUNTA(A248:E248)=0,"",IF(OR(NOT(ISNUMBER(A248)),C248="",AND(D248&lt;&gt;"Pendiente",D248&lt;&gt;"Hecha",D248&lt;&gt;"Cancelada")),"Revisar datos",IF(OR(A248&lt;&gt;INT(A248),A248&lt;DATE(2000,1,1),A248&gt;DATE(2099,12,31)),"Revisar fecha",IF(COUNTA(B248)=0,"OK",IF(NOT(ISNUMBER(B248)),"Revisar hora",IF(OR(B248&lt;0,B248&gt;=1),"Revisar hora","OK"))))))</x:f>
      </x:c>
      <x:c r="H248" s="11" t="str">
        <x:f>IF(OR(G248&lt;&gt;"OK",D248="Cancelada"),"",A248*1000+COUNTIFS($A$5:A248,A248,$G$5:G248,"OK",$D$5:D248,"&lt;&gt;Cancelada"))</x:f>
      </x:c>
    </x:row>
    <x:row r="249" ht="27" customHeight="1">
      <x:c r="A249" s="9"/>
      <x:c r="B249" s="10"/>
      <x:c r="C249" s="7"/>
      <x:c r="D249" s="7"/>
      <x:c r="E249" s="7"/>
      <x:c r="F249" s="2"/>
      <x:c r="G249" s="8" t="str">
        <x:f>IF(COUNTA(A249:E249)=0,"",IF(OR(NOT(ISNUMBER(A249)),C249="",AND(D249&lt;&gt;"Pendiente",D249&lt;&gt;"Hecha",D249&lt;&gt;"Cancelada")),"Revisar datos",IF(OR(A249&lt;&gt;INT(A249),A249&lt;DATE(2000,1,1),A249&gt;DATE(2099,12,31)),"Revisar fecha",IF(COUNTA(B249)=0,"OK",IF(NOT(ISNUMBER(B249)),"Revisar hora",IF(OR(B249&lt;0,B249&gt;=1),"Revisar hora","OK"))))))</x:f>
      </x:c>
      <x:c r="H249" s="11" t="str">
        <x:f>IF(OR(G249&lt;&gt;"OK",D249="Cancelada"),"",A249*1000+COUNTIFS($A$5:A249,A249,$G$5:G249,"OK",$D$5:D249,"&lt;&gt;Cancelada"))</x:f>
      </x:c>
    </x:row>
    <x:row r="250" ht="27" customHeight="1">
      <x:c r="A250" s="9"/>
      <x:c r="B250" s="10"/>
      <x:c r="C250" s="7"/>
      <x:c r="D250" s="7"/>
      <x:c r="E250" s="7"/>
      <x:c r="F250" s="2"/>
      <x:c r="G250" s="8" t="str">
        <x:f>IF(COUNTA(A250:E250)=0,"",IF(OR(NOT(ISNUMBER(A250)),C250="",AND(D250&lt;&gt;"Pendiente",D250&lt;&gt;"Hecha",D250&lt;&gt;"Cancelada")),"Revisar datos",IF(OR(A250&lt;&gt;INT(A250),A250&lt;DATE(2000,1,1),A250&gt;DATE(2099,12,31)),"Revisar fecha",IF(COUNTA(B250)=0,"OK",IF(NOT(ISNUMBER(B250)),"Revisar hora",IF(OR(B250&lt;0,B250&gt;=1),"Revisar hora","OK"))))))</x:f>
      </x:c>
      <x:c r="H250" s="11" t="str">
        <x:f>IF(OR(G250&lt;&gt;"OK",D250="Cancelada"),"",A250*1000+COUNTIFS($A$5:A250,A250,$G$5:G250,"OK",$D$5:D250,"&lt;&gt;Cancelada"))</x:f>
      </x:c>
    </x:row>
    <x:row r="251" ht="27" customHeight="1">
      <x:c r="A251" s="9"/>
      <x:c r="B251" s="10"/>
      <x:c r="C251" s="7"/>
      <x:c r="D251" s="7"/>
      <x:c r="E251" s="7"/>
      <x:c r="F251" s="2"/>
      <x:c r="G251" s="8" t="str">
        <x:f>IF(COUNTA(A251:E251)=0,"",IF(OR(NOT(ISNUMBER(A251)),C251="",AND(D251&lt;&gt;"Pendiente",D251&lt;&gt;"Hecha",D251&lt;&gt;"Cancelada")),"Revisar datos",IF(OR(A251&lt;&gt;INT(A251),A251&lt;DATE(2000,1,1),A251&gt;DATE(2099,12,31)),"Revisar fecha",IF(COUNTA(B251)=0,"OK",IF(NOT(ISNUMBER(B251)),"Revisar hora",IF(OR(B251&lt;0,B251&gt;=1),"Revisar hora","OK"))))))</x:f>
      </x:c>
      <x:c r="H251" s="11" t="str">
        <x:f>IF(OR(G251&lt;&gt;"OK",D251="Cancelada"),"",A251*1000+COUNTIFS($A$5:A251,A251,$G$5:G251,"OK",$D$5:D251,"&lt;&gt;Cancelada"))</x:f>
      </x:c>
    </x:row>
    <x:row r="252" ht="27" customHeight="1">
      <x:c r="A252" s="9"/>
      <x:c r="B252" s="10"/>
      <x:c r="C252" s="7"/>
      <x:c r="D252" s="7"/>
      <x:c r="E252" s="7"/>
      <x:c r="F252" s="2"/>
      <x:c r="G252" s="8" t="str">
        <x:f>IF(COUNTA(A252:E252)=0,"",IF(OR(NOT(ISNUMBER(A252)),C252="",AND(D252&lt;&gt;"Pendiente",D252&lt;&gt;"Hecha",D252&lt;&gt;"Cancelada")),"Revisar datos",IF(OR(A252&lt;&gt;INT(A252),A252&lt;DATE(2000,1,1),A252&gt;DATE(2099,12,31)),"Revisar fecha",IF(COUNTA(B252)=0,"OK",IF(NOT(ISNUMBER(B252)),"Revisar hora",IF(OR(B252&lt;0,B252&gt;=1),"Revisar hora","OK"))))))</x:f>
      </x:c>
      <x:c r="H252" s="11" t="str">
        <x:f>IF(OR(G252&lt;&gt;"OK",D252="Cancelada"),"",A252*1000+COUNTIFS($A$5:A252,A252,$G$5:G252,"OK",$D$5:D252,"&lt;&gt;Cancelada"))</x:f>
      </x:c>
    </x:row>
    <x:row r="253" ht="27" customHeight="1">
      <x:c r="A253" s="9"/>
      <x:c r="B253" s="10"/>
      <x:c r="C253" s="7"/>
      <x:c r="D253" s="7"/>
      <x:c r="E253" s="7"/>
      <x:c r="F253" s="2"/>
      <x:c r="G253" s="8" t="str">
        <x:f>IF(COUNTA(A253:E253)=0,"",IF(OR(NOT(ISNUMBER(A253)),C253="",AND(D253&lt;&gt;"Pendiente",D253&lt;&gt;"Hecha",D253&lt;&gt;"Cancelada")),"Revisar datos",IF(OR(A253&lt;&gt;INT(A253),A253&lt;DATE(2000,1,1),A253&gt;DATE(2099,12,31)),"Revisar fecha",IF(COUNTA(B253)=0,"OK",IF(NOT(ISNUMBER(B253)),"Revisar hora",IF(OR(B253&lt;0,B253&gt;=1),"Revisar hora","OK"))))))</x:f>
      </x:c>
      <x:c r="H253" s="11" t="str">
        <x:f>IF(OR(G253&lt;&gt;"OK",D253="Cancelada"),"",A253*1000+COUNTIFS($A$5:A253,A253,$G$5:G253,"OK",$D$5:D253,"&lt;&gt;Cancelada"))</x:f>
      </x:c>
    </x:row>
    <x:row r="254" ht="27" customHeight="1">
      <x:c r="A254" s="9"/>
      <x:c r="B254" s="10"/>
      <x:c r="C254" s="7"/>
      <x:c r="D254" s="7"/>
      <x:c r="E254" s="7"/>
      <x:c r="F254" s="2"/>
      <x:c r="G254" s="8" t="str">
        <x:f>IF(COUNTA(A254:E254)=0,"",IF(OR(NOT(ISNUMBER(A254)),C254="",AND(D254&lt;&gt;"Pendiente",D254&lt;&gt;"Hecha",D254&lt;&gt;"Cancelada")),"Revisar datos",IF(OR(A254&lt;&gt;INT(A254),A254&lt;DATE(2000,1,1),A254&gt;DATE(2099,12,31)),"Revisar fecha",IF(COUNTA(B254)=0,"OK",IF(NOT(ISNUMBER(B254)),"Revisar hora",IF(OR(B254&lt;0,B254&gt;=1),"Revisar hora","OK"))))))</x:f>
      </x:c>
      <x:c r="H254" s="11" t="str">
        <x:f>IF(OR(G254&lt;&gt;"OK",D254="Cancelada"),"",A254*1000+COUNTIFS($A$5:A254,A254,$G$5:G254,"OK",$D$5:D254,"&lt;&gt;Cancelada"))</x:f>
      </x:c>
    </x:row>
    <x:row r="255" ht="27" customHeight="1">
      <x:c r="A255" s="9"/>
      <x:c r="B255" s="10"/>
      <x:c r="C255" s="7"/>
      <x:c r="D255" s="7"/>
      <x:c r="E255" s="7"/>
      <x:c r="F255" s="2"/>
      <x:c r="G255" s="8" t="str">
        <x:f>IF(COUNTA(A255:E255)=0,"",IF(OR(NOT(ISNUMBER(A255)),C255="",AND(D255&lt;&gt;"Pendiente",D255&lt;&gt;"Hecha",D255&lt;&gt;"Cancelada")),"Revisar datos",IF(OR(A255&lt;&gt;INT(A255),A255&lt;DATE(2000,1,1),A255&gt;DATE(2099,12,31)),"Revisar fecha",IF(COUNTA(B255)=0,"OK",IF(NOT(ISNUMBER(B255)),"Revisar hora",IF(OR(B255&lt;0,B255&gt;=1),"Revisar hora","OK"))))))</x:f>
      </x:c>
      <x:c r="H255" s="11" t="str">
        <x:f>IF(OR(G255&lt;&gt;"OK",D255="Cancelada"),"",A255*1000+COUNTIFS($A$5:A255,A255,$G$5:G255,"OK",$D$5:D255,"&lt;&gt;Cancelada"))</x:f>
      </x:c>
    </x:row>
    <x:row r="256" ht="27" customHeight="1">
      <x:c r="A256" s="9"/>
      <x:c r="B256" s="10"/>
      <x:c r="C256" s="7"/>
      <x:c r="D256" s="7"/>
      <x:c r="E256" s="7"/>
      <x:c r="F256" s="2"/>
      <x:c r="G256" s="8" t="str">
        <x:f>IF(COUNTA(A256:E256)=0,"",IF(OR(NOT(ISNUMBER(A256)),C256="",AND(D256&lt;&gt;"Pendiente",D256&lt;&gt;"Hecha",D256&lt;&gt;"Cancelada")),"Revisar datos",IF(OR(A256&lt;&gt;INT(A256),A256&lt;DATE(2000,1,1),A256&gt;DATE(2099,12,31)),"Revisar fecha",IF(COUNTA(B256)=0,"OK",IF(NOT(ISNUMBER(B256)),"Revisar hora",IF(OR(B256&lt;0,B256&gt;=1),"Revisar hora","OK"))))))</x:f>
      </x:c>
      <x:c r="H256" s="11" t="str">
        <x:f>IF(OR(G256&lt;&gt;"OK",D256="Cancelada"),"",A256*1000+COUNTIFS($A$5:A256,A256,$G$5:G256,"OK",$D$5:D256,"&lt;&gt;Cancelada"))</x:f>
      </x:c>
    </x:row>
    <x:row r="257" ht="27" customHeight="1">
      <x:c r="A257" s="9"/>
      <x:c r="B257" s="10"/>
      <x:c r="C257" s="7"/>
      <x:c r="D257" s="7"/>
      <x:c r="E257" s="7"/>
      <x:c r="F257" s="2"/>
      <x:c r="G257" s="8" t="str">
        <x:f>IF(COUNTA(A257:E257)=0,"",IF(OR(NOT(ISNUMBER(A257)),C257="",AND(D257&lt;&gt;"Pendiente",D257&lt;&gt;"Hecha",D257&lt;&gt;"Cancelada")),"Revisar datos",IF(OR(A257&lt;&gt;INT(A257),A257&lt;DATE(2000,1,1),A257&gt;DATE(2099,12,31)),"Revisar fecha",IF(COUNTA(B257)=0,"OK",IF(NOT(ISNUMBER(B257)),"Revisar hora",IF(OR(B257&lt;0,B257&gt;=1),"Revisar hora","OK"))))))</x:f>
      </x:c>
      <x:c r="H257" s="11" t="str">
        <x:f>IF(OR(G257&lt;&gt;"OK",D257="Cancelada"),"",A257*1000+COUNTIFS($A$5:A257,A257,$G$5:G257,"OK",$D$5:D257,"&lt;&gt;Cancelada"))</x:f>
      </x:c>
    </x:row>
    <x:row r="258" ht="27" customHeight="1">
      <x:c r="A258" s="9"/>
      <x:c r="B258" s="10"/>
      <x:c r="C258" s="7"/>
      <x:c r="D258" s="7"/>
      <x:c r="E258" s="7"/>
      <x:c r="F258" s="2"/>
      <x:c r="G258" s="8" t="str">
        <x:f>IF(COUNTA(A258:E258)=0,"",IF(OR(NOT(ISNUMBER(A258)),C258="",AND(D258&lt;&gt;"Pendiente",D258&lt;&gt;"Hecha",D258&lt;&gt;"Cancelada")),"Revisar datos",IF(OR(A258&lt;&gt;INT(A258),A258&lt;DATE(2000,1,1),A258&gt;DATE(2099,12,31)),"Revisar fecha",IF(COUNTA(B258)=0,"OK",IF(NOT(ISNUMBER(B258)),"Revisar hora",IF(OR(B258&lt;0,B258&gt;=1),"Revisar hora","OK"))))))</x:f>
      </x:c>
      <x:c r="H258" s="11" t="str">
        <x:f>IF(OR(G258&lt;&gt;"OK",D258="Cancelada"),"",A258*1000+COUNTIFS($A$5:A258,A258,$G$5:G258,"OK",$D$5:D258,"&lt;&gt;Cancelada"))</x:f>
      </x:c>
    </x:row>
    <x:row r="259" ht="27" customHeight="1">
      <x:c r="A259" s="9"/>
      <x:c r="B259" s="10"/>
      <x:c r="C259" s="7"/>
      <x:c r="D259" s="7"/>
      <x:c r="E259" s="7"/>
      <x:c r="F259" s="2"/>
      <x:c r="G259" s="8" t="str">
        <x:f>IF(COUNTA(A259:E259)=0,"",IF(OR(NOT(ISNUMBER(A259)),C259="",AND(D259&lt;&gt;"Pendiente",D259&lt;&gt;"Hecha",D259&lt;&gt;"Cancelada")),"Revisar datos",IF(OR(A259&lt;&gt;INT(A259),A259&lt;DATE(2000,1,1),A259&gt;DATE(2099,12,31)),"Revisar fecha",IF(COUNTA(B259)=0,"OK",IF(NOT(ISNUMBER(B259)),"Revisar hora",IF(OR(B259&lt;0,B259&gt;=1),"Revisar hora","OK"))))))</x:f>
      </x:c>
      <x:c r="H259" s="11" t="str">
        <x:f>IF(OR(G259&lt;&gt;"OK",D259="Cancelada"),"",A259*1000+COUNTIFS($A$5:A259,A259,$G$5:G259,"OK",$D$5:D259,"&lt;&gt;Cancelada"))</x:f>
      </x:c>
    </x:row>
    <x:row r="260" ht="27" customHeight="1">
      <x:c r="A260" s="9"/>
      <x:c r="B260" s="10"/>
      <x:c r="C260" s="7"/>
      <x:c r="D260" s="7"/>
      <x:c r="E260" s="7"/>
      <x:c r="F260" s="2"/>
      <x:c r="G260" s="8" t="str">
        <x:f>IF(COUNTA(A260:E260)=0,"",IF(OR(NOT(ISNUMBER(A260)),C260="",AND(D260&lt;&gt;"Pendiente",D260&lt;&gt;"Hecha",D260&lt;&gt;"Cancelada")),"Revisar datos",IF(OR(A260&lt;&gt;INT(A260),A260&lt;DATE(2000,1,1),A260&gt;DATE(2099,12,31)),"Revisar fecha",IF(COUNTA(B260)=0,"OK",IF(NOT(ISNUMBER(B260)),"Revisar hora",IF(OR(B260&lt;0,B260&gt;=1),"Revisar hora","OK"))))))</x:f>
      </x:c>
      <x:c r="H260" s="11" t="str">
        <x:f>IF(OR(G260&lt;&gt;"OK",D260="Cancelada"),"",A260*1000+COUNTIFS($A$5:A260,A260,$G$5:G260,"OK",$D$5:D260,"&lt;&gt;Cancelada"))</x:f>
      </x:c>
    </x:row>
    <x:row r="261" ht="27" customHeight="1">
      <x:c r="A261" s="9"/>
      <x:c r="B261" s="10"/>
      <x:c r="C261" s="7"/>
      <x:c r="D261" s="7"/>
      <x:c r="E261" s="7"/>
      <x:c r="F261" s="2"/>
      <x:c r="G261" s="8" t="str">
        <x:f>IF(COUNTA(A261:E261)=0,"",IF(OR(NOT(ISNUMBER(A261)),C261="",AND(D261&lt;&gt;"Pendiente",D261&lt;&gt;"Hecha",D261&lt;&gt;"Cancelada")),"Revisar datos",IF(OR(A261&lt;&gt;INT(A261),A261&lt;DATE(2000,1,1),A261&gt;DATE(2099,12,31)),"Revisar fecha",IF(COUNTA(B261)=0,"OK",IF(NOT(ISNUMBER(B261)),"Revisar hora",IF(OR(B261&lt;0,B261&gt;=1),"Revisar hora","OK"))))))</x:f>
      </x:c>
      <x:c r="H261" s="11" t="str">
        <x:f>IF(OR(G261&lt;&gt;"OK",D261="Cancelada"),"",A261*1000+COUNTIFS($A$5:A261,A261,$G$5:G261,"OK",$D$5:D261,"&lt;&gt;Cancelada"))</x:f>
      </x:c>
    </x:row>
    <x:row r="262" ht="27" customHeight="1">
      <x:c r="A262" s="9"/>
      <x:c r="B262" s="10"/>
      <x:c r="C262" s="7"/>
      <x:c r="D262" s="7"/>
      <x:c r="E262" s="7"/>
      <x:c r="F262" s="2"/>
      <x:c r="G262" s="8" t="str">
        <x:f>IF(COUNTA(A262:E262)=0,"",IF(OR(NOT(ISNUMBER(A262)),C262="",AND(D262&lt;&gt;"Pendiente",D262&lt;&gt;"Hecha",D262&lt;&gt;"Cancelada")),"Revisar datos",IF(OR(A262&lt;&gt;INT(A262),A262&lt;DATE(2000,1,1),A262&gt;DATE(2099,12,31)),"Revisar fecha",IF(COUNTA(B262)=0,"OK",IF(NOT(ISNUMBER(B262)),"Revisar hora",IF(OR(B262&lt;0,B262&gt;=1),"Revisar hora","OK"))))))</x:f>
      </x:c>
      <x:c r="H262" s="11" t="str">
        <x:f>IF(OR(G262&lt;&gt;"OK",D262="Cancelada"),"",A262*1000+COUNTIFS($A$5:A262,A262,$G$5:G262,"OK",$D$5:D262,"&lt;&gt;Cancelada"))</x:f>
      </x:c>
    </x:row>
    <x:row r="263" ht="27" customHeight="1">
      <x:c r="A263" s="9"/>
      <x:c r="B263" s="10"/>
      <x:c r="C263" s="7"/>
      <x:c r="D263" s="7"/>
      <x:c r="E263" s="7"/>
      <x:c r="F263" s="2"/>
      <x:c r="G263" s="8" t="str">
        <x:f>IF(COUNTA(A263:E263)=0,"",IF(OR(NOT(ISNUMBER(A263)),C263="",AND(D263&lt;&gt;"Pendiente",D263&lt;&gt;"Hecha",D263&lt;&gt;"Cancelada")),"Revisar datos",IF(OR(A263&lt;&gt;INT(A263),A263&lt;DATE(2000,1,1),A263&gt;DATE(2099,12,31)),"Revisar fecha",IF(COUNTA(B263)=0,"OK",IF(NOT(ISNUMBER(B263)),"Revisar hora",IF(OR(B263&lt;0,B263&gt;=1),"Revisar hora","OK"))))))</x:f>
      </x:c>
      <x:c r="H263" s="11" t="str">
        <x:f>IF(OR(G263&lt;&gt;"OK",D263="Cancelada"),"",A263*1000+COUNTIFS($A$5:A263,A263,$G$5:G263,"OK",$D$5:D263,"&lt;&gt;Cancelada"))</x:f>
      </x:c>
    </x:row>
    <x:row r="264" ht="27" customHeight="1">
      <x:c r="A264" s="9"/>
      <x:c r="B264" s="10"/>
      <x:c r="C264" s="7"/>
      <x:c r="D264" s="7"/>
      <x:c r="E264" s="7"/>
      <x:c r="F264" s="2"/>
      <x:c r="G264" s="8" t="str">
        <x:f>IF(COUNTA(A264:E264)=0,"",IF(OR(NOT(ISNUMBER(A264)),C264="",AND(D264&lt;&gt;"Pendiente",D264&lt;&gt;"Hecha",D264&lt;&gt;"Cancelada")),"Revisar datos",IF(OR(A264&lt;&gt;INT(A264),A264&lt;DATE(2000,1,1),A264&gt;DATE(2099,12,31)),"Revisar fecha",IF(COUNTA(B264)=0,"OK",IF(NOT(ISNUMBER(B264)),"Revisar hora",IF(OR(B264&lt;0,B264&gt;=1),"Revisar hora","OK"))))))</x:f>
      </x:c>
      <x:c r="H264" s="11" t="str">
        <x:f>IF(OR(G264&lt;&gt;"OK",D264="Cancelada"),"",A264*1000+COUNTIFS($A$5:A264,A264,$G$5:G264,"OK",$D$5:D264,"&lt;&gt;Cancelada"))</x:f>
      </x:c>
    </x:row>
    <x:row r="265" ht="27" customHeight="1">
      <x:c r="A265" s="9"/>
      <x:c r="B265" s="10"/>
      <x:c r="C265" s="7"/>
      <x:c r="D265" s="7"/>
      <x:c r="E265" s="7"/>
      <x:c r="F265" s="2"/>
      <x:c r="G265" s="8" t="str">
        <x:f>IF(COUNTA(A265:E265)=0,"",IF(OR(NOT(ISNUMBER(A265)),C265="",AND(D265&lt;&gt;"Pendiente",D265&lt;&gt;"Hecha",D265&lt;&gt;"Cancelada")),"Revisar datos",IF(OR(A265&lt;&gt;INT(A265),A265&lt;DATE(2000,1,1),A265&gt;DATE(2099,12,31)),"Revisar fecha",IF(COUNTA(B265)=0,"OK",IF(NOT(ISNUMBER(B265)),"Revisar hora",IF(OR(B265&lt;0,B265&gt;=1),"Revisar hora","OK"))))))</x:f>
      </x:c>
      <x:c r="H265" s="11" t="str">
        <x:f>IF(OR(G265&lt;&gt;"OK",D265="Cancelada"),"",A265*1000+COUNTIFS($A$5:A265,A265,$G$5:G265,"OK",$D$5:D265,"&lt;&gt;Cancelada"))</x:f>
      </x:c>
    </x:row>
    <x:row r="266" ht="27" customHeight="1">
      <x:c r="A266" s="9"/>
      <x:c r="B266" s="10"/>
      <x:c r="C266" s="7"/>
      <x:c r="D266" s="7"/>
      <x:c r="E266" s="7"/>
      <x:c r="F266" s="2"/>
      <x:c r="G266" s="8" t="str">
        <x:f>IF(COUNTA(A266:E266)=0,"",IF(OR(NOT(ISNUMBER(A266)),C266="",AND(D266&lt;&gt;"Pendiente",D266&lt;&gt;"Hecha",D266&lt;&gt;"Cancelada")),"Revisar datos",IF(OR(A266&lt;&gt;INT(A266),A266&lt;DATE(2000,1,1),A266&gt;DATE(2099,12,31)),"Revisar fecha",IF(COUNTA(B266)=0,"OK",IF(NOT(ISNUMBER(B266)),"Revisar hora",IF(OR(B266&lt;0,B266&gt;=1),"Revisar hora","OK"))))))</x:f>
      </x:c>
      <x:c r="H266" s="11" t="str">
        <x:f>IF(OR(G266&lt;&gt;"OK",D266="Cancelada"),"",A266*1000+COUNTIFS($A$5:A266,A266,$G$5:G266,"OK",$D$5:D266,"&lt;&gt;Cancelada"))</x:f>
      </x:c>
    </x:row>
    <x:row r="267" ht="27" customHeight="1">
      <x:c r="A267" s="9"/>
      <x:c r="B267" s="10"/>
      <x:c r="C267" s="7"/>
      <x:c r="D267" s="7"/>
      <x:c r="E267" s="7"/>
      <x:c r="F267" s="2"/>
      <x:c r="G267" s="8" t="str">
        <x:f>IF(COUNTA(A267:E267)=0,"",IF(OR(NOT(ISNUMBER(A267)),C267="",AND(D267&lt;&gt;"Pendiente",D267&lt;&gt;"Hecha",D267&lt;&gt;"Cancelada")),"Revisar datos",IF(OR(A267&lt;&gt;INT(A267),A267&lt;DATE(2000,1,1),A267&gt;DATE(2099,12,31)),"Revisar fecha",IF(COUNTA(B267)=0,"OK",IF(NOT(ISNUMBER(B267)),"Revisar hora",IF(OR(B267&lt;0,B267&gt;=1),"Revisar hora","OK"))))))</x:f>
      </x:c>
      <x:c r="H267" s="11" t="str">
        <x:f>IF(OR(G267&lt;&gt;"OK",D267="Cancelada"),"",A267*1000+COUNTIFS($A$5:A267,A267,$G$5:G267,"OK",$D$5:D267,"&lt;&gt;Cancelada"))</x:f>
      </x:c>
    </x:row>
    <x:row r="268" ht="27" customHeight="1">
      <x:c r="A268" s="9"/>
      <x:c r="B268" s="10"/>
      <x:c r="C268" s="7"/>
      <x:c r="D268" s="7"/>
      <x:c r="E268" s="7"/>
      <x:c r="F268" s="2"/>
      <x:c r="G268" s="8" t="str">
        <x:f>IF(COUNTA(A268:E268)=0,"",IF(OR(NOT(ISNUMBER(A268)),C268="",AND(D268&lt;&gt;"Pendiente",D268&lt;&gt;"Hecha",D268&lt;&gt;"Cancelada")),"Revisar datos",IF(OR(A268&lt;&gt;INT(A268),A268&lt;DATE(2000,1,1),A268&gt;DATE(2099,12,31)),"Revisar fecha",IF(COUNTA(B268)=0,"OK",IF(NOT(ISNUMBER(B268)),"Revisar hora",IF(OR(B268&lt;0,B268&gt;=1),"Revisar hora","OK"))))))</x:f>
      </x:c>
      <x:c r="H268" s="11" t="str">
        <x:f>IF(OR(G268&lt;&gt;"OK",D268="Cancelada"),"",A268*1000+COUNTIFS($A$5:A268,A268,$G$5:G268,"OK",$D$5:D268,"&lt;&gt;Cancelada"))</x:f>
      </x:c>
    </x:row>
    <x:row r="269" ht="27" customHeight="1">
      <x:c r="A269" s="9"/>
      <x:c r="B269" s="10"/>
      <x:c r="C269" s="7"/>
      <x:c r="D269" s="7"/>
      <x:c r="E269" s="7"/>
      <x:c r="F269" s="2"/>
      <x:c r="G269" s="8" t="str">
        <x:f>IF(COUNTA(A269:E269)=0,"",IF(OR(NOT(ISNUMBER(A269)),C269="",AND(D269&lt;&gt;"Pendiente",D269&lt;&gt;"Hecha",D269&lt;&gt;"Cancelada")),"Revisar datos",IF(OR(A269&lt;&gt;INT(A269),A269&lt;DATE(2000,1,1),A269&gt;DATE(2099,12,31)),"Revisar fecha",IF(COUNTA(B269)=0,"OK",IF(NOT(ISNUMBER(B269)),"Revisar hora",IF(OR(B269&lt;0,B269&gt;=1),"Revisar hora","OK"))))))</x:f>
      </x:c>
      <x:c r="H269" s="11" t="str">
        <x:f>IF(OR(G269&lt;&gt;"OK",D269="Cancelada"),"",A269*1000+COUNTIFS($A$5:A269,A269,$G$5:G269,"OK",$D$5:D269,"&lt;&gt;Cancelada"))</x:f>
      </x:c>
    </x:row>
    <x:row r="270" ht="27" customHeight="1">
      <x:c r="A270" s="9"/>
      <x:c r="B270" s="10"/>
      <x:c r="C270" s="7"/>
      <x:c r="D270" s="7"/>
      <x:c r="E270" s="7"/>
      <x:c r="F270" s="2"/>
      <x:c r="G270" s="8" t="str">
        <x:f>IF(COUNTA(A270:E270)=0,"",IF(OR(NOT(ISNUMBER(A270)),C270="",AND(D270&lt;&gt;"Pendiente",D270&lt;&gt;"Hecha",D270&lt;&gt;"Cancelada")),"Revisar datos",IF(OR(A270&lt;&gt;INT(A270),A270&lt;DATE(2000,1,1),A270&gt;DATE(2099,12,31)),"Revisar fecha",IF(COUNTA(B270)=0,"OK",IF(NOT(ISNUMBER(B270)),"Revisar hora",IF(OR(B270&lt;0,B270&gt;=1),"Revisar hora","OK"))))))</x:f>
      </x:c>
      <x:c r="H270" s="11" t="str">
        <x:f>IF(OR(G270&lt;&gt;"OK",D270="Cancelada"),"",A270*1000+COUNTIFS($A$5:A270,A270,$G$5:G270,"OK",$D$5:D270,"&lt;&gt;Cancelada"))</x:f>
      </x:c>
    </x:row>
    <x:row r="271" ht="27" customHeight="1">
      <x:c r="A271" s="9"/>
      <x:c r="B271" s="10"/>
      <x:c r="C271" s="7"/>
      <x:c r="D271" s="7"/>
      <x:c r="E271" s="7"/>
      <x:c r="F271" s="2"/>
      <x:c r="G271" s="8" t="str">
        <x:f>IF(COUNTA(A271:E271)=0,"",IF(OR(NOT(ISNUMBER(A271)),C271="",AND(D271&lt;&gt;"Pendiente",D271&lt;&gt;"Hecha",D271&lt;&gt;"Cancelada")),"Revisar datos",IF(OR(A271&lt;&gt;INT(A271),A271&lt;DATE(2000,1,1),A271&gt;DATE(2099,12,31)),"Revisar fecha",IF(COUNTA(B271)=0,"OK",IF(NOT(ISNUMBER(B271)),"Revisar hora",IF(OR(B271&lt;0,B271&gt;=1),"Revisar hora","OK"))))))</x:f>
      </x:c>
      <x:c r="H271" s="11" t="str">
        <x:f>IF(OR(G271&lt;&gt;"OK",D271="Cancelada"),"",A271*1000+COUNTIFS($A$5:A271,A271,$G$5:G271,"OK",$D$5:D271,"&lt;&gt;Cancelada"))</x:f>
      </x:c>
    </x:row>
    <x:row r="272" ht="27" customHeight="1">
      <x:c r="A272" s="9"/>
      <x:c r="B272" s="10"/>
      <x:c r="C272" s="7"/>
      <x:c r="D272" s="7"/>
      <x:c r="E272" s="7"/>
      <x:c r="F272" s="2"/>
      <x:c r="G272" s="8" t="str">
        <x:f>IF(COUNTA(A272:E272)=0,"",IF(OR(NOT(ISNUMBER(A272)),C272="",AND(D272&lt;&gt;"Pendiente",D272&lt;&gt;"Hecha",D272&lt;&gt;"Cancelada")),"Revisar datos",IF(OR(A272&lt;&gt;INT(A272),A272&lt;DATE(2000,1,1),A272&gt;DATE(2099,12,31)),"Revisar fecha",IF(COUNTA(B272)=0,"OK",IF(NOT(ISNUMBER(B272)),"Revisar hora",IF(OR(B272&lt;0,B272&gt;=1),"Revisar hora","OK"))))))</x:f>
      </x:c>
      <x:c r="H272" s="11" t="str">
        <x:f>IF(OR(G272&lt;&gt;"OK",D272="Cancelada"),"",A272*1000+COUNTIFS($A$5:A272,A272,$G$5:G272,"OK",$D$5:D272,"&lt;&gt;Cancelada"))</x:f>
      </x:c>
    </x:row>
    <x:row r="273" ht="27" customHeight="1">
      <x:c r="A273" s="9"/>
      <x:c r="B273" s="10"/>
      <x:c r="C273" s="7"/>
      <x:c r="D273" s="7"/>
      <x:c r="E273" s="7"/>
      <x:c r="F273" s="2"/>
      <x:c r="G273" s="8" t="str">
        <x:f>IF(COUNTA(A273:E273)=0,"",IF(OR(NOT(ISNUMBER(A273)),C273="",AND(D273&lt;&gt;"Pendiente",D273&lt;&gt;"Hecha",D273&lt;&gt;"Cancelada")),"Revisar datos",IF(OR(A273&lt;&gt;INT(A273),A273&lt;DATE(2000,1,1),A273&gt;DATE(2099,12,31)),"Revisar fecha",IF(COUNTA(B273)=0,"OK",IF(NOT(ISNUMBER(B273)),"Revisar hora",IF(OR(B273&lt;0,B273&gt;=1),"Revisar hora","OK"))))))</x:f>
      </x:c>
      <x:c r="H273" s="11" t="str">
        <x:f>IF(OR(G273&lt;&gt;"OK",D273="Cancelada"),"",A273*1000+COUNTIFS($A$5:A273,A273,$G$5:G273,"OK",$D$5:D273,"&lt;&gt;Cancelada"))</x:f>
      </x:c>
    </x:row>
    <x:row r="274" ht="27" customHeight="1">
      <x:c r="A274" s="9"/>
      <x:c r="B274" s="10"/>
      <x:c r="C274" s="7"/>
      <x:c r="D274" s="7"/>
      <x:c r="E274" s="7"/>
      <x:c r="F274" s="2"/>
      <x:c r="G274" s="8" t="str">
        <x:f>IF(COUNTA(A274:E274)=0,"",IF(OR(NOT(ISNUMBER(A274)),C274="",AND(D274&lt;&gt;"Pendiente",D274&lt;&gt;"Hecha",D274&lt;&gt;"Cancelada")),"Revisar datos",IF(OR(A274&lt;&gt;INT(A274),A274&lt;DATE(2000,1,1),A274&gt;DATE(2099,12,31)),"Revisar fecha",IF(COUNTA(B274)=0,"OK",IF(NOT(ISNUMBER(B274)),"Revisar hora",IF(OR(B274&lt;0,B274&gt;=1),"Revisar hora","OK"))))))</x:f>
      </x:c>
      <x:c r="H274" s="11" t="str">
        <x:f>IF(OR(G274&lt;&gt;"OK",D274="Cancelada"),"",A274*1000+COUNTIFS($A$5:A274,A274,$G$5:G274,"OK",$D$5:D274,"&lt;&gt;Cancelada"))</x:f>
      </x:c>
    </x:row>
    <x:row r="275" ht="27" customHeight="1">
      <x:c r="A275" s="9"/>
      <x:c r="B275" s="10"/>
      <x:c r="C275" s="7"/>
      <x:c r="D275" s="7"/>
      <x:c r="E275" s="7"/>
      <x:c r="F275" s="2"/>
      <x:c r="G275" s="8" t="str">
        <x:f>IF(COUNTA(A275:E275)=0,"",IF(OR(NOT(ISNUMBER(A275)),C275="",AND(D275&lt;&gt;"Pendiente",D275&lt;&gt;"Hecha",D275&lt;&gt;"Cancelada")),"Revisar datos",IF(OR(A275&lt;&gt;INT(A275),A275&lt;DATE(2000,1,1),A275&gt;DATE(2099,12,31)),"Revisar fecha",IF(COUNTA(B275)=0,"OK",IF(NOT(ISNUMBER(B275)),"Revisar hora",IF(OR(B275&lt;0,B275&gt;=1),"Revisar hora","OK"))))))</x:f>
      </x:c>
      <x:c r="H275" s="11" t="str">
        <x:f>IF(OR(G275&lt;&gt;"OK",D275="Cancelada"),"",A275*1000+COUNTIFS($A$5:A275,A275,$G$5:G275,"OK",$D$5:D275,"&lt;&gt;Cancelada"))</x:f>
      </x:c>
    </x:row>
    <x:row r="276" ht="27" customHeight="1">
      <x:c r="A276" s="9"/>
      <x:c r="B276" s="10"/>
      <x:c r="C276" s="7"/>
      <x:c r="D276" s="7"/>
      <x:c r="E276" s="7"/>
      <x:c r="F276" s="2"/>
      <x:c r="G276" s="8" t="str">
        <x:f>IF(COUNTA(A276:E276)=0,"",IF(OR(NOT(ISNUMBER(A276)),C276="",AND(D276&lt;&gt;"Pendiente",D276&lt;&gt;"Hecha",D276&lt;&gt;"Cancelada")),"Revisar datos",IF(OR(A276&lt;&gt;INT(A276),A276&lt;DATE(2000,1,1),A276&gt;DATE(2099,12,31)),"Revisar fecha",IF(COUNTA(B276)=0,"OK",IF(NOT(ISNUMBER(B276)),"Revisar hora",IF(OR(B276&lt;0,B276&gt;=1),"Revisar hora","OK"))))))</x:f>
      </x:c>
      <x:c r="H276" s="11" t="str">
        <x:f>IF(OR(G276&lt;&gt;"OK",D276="Cancelada"),"",A276*1000+COUNTIFS($A$5:A276,A276,$G$5:G276,"OK",$D$5:D276,"&lt;&gt;Cancelada"))</x:f>
      </x:c>
    </x:row>
    <x:row r="277" ht="27" customHeight="1">
      <x:c r="A277" s="9"/>
      <x:c r="B277" s="10"/>
      <x:c r="C277" s="7"/>
      <x:c r="D277" s="7"/>
      <x:c r="E277" s="7"/>
      <x:c r="F277" s="2"/>
      <x:c r="G277" s="8" t="str">
        <x:f>IF(COUNTA(A277:E277)=0,"",IF(OR(NOT(ISNUMBER(A277)),C277="",AND(D277&lt;&gt;"Pendiente",D277&lt;&gt;"Hecha",D277&lt;&gt;"Cancelada")),"Revisar datos",IF(OR(A277&lt;&gt;INT(A277),A277&lt;DATE(2000,1,1),A277&gt;DATE(2099,12,31)),"Revisar fecha",IF(COUNTA(B277)=0,"OK",IF(NOT(ISNUMBER(B277)),"Revisar hora",IF(OR(B277&lt;0,B277&gt;=1),"Revisar hora","OK"))))))</x:f>
      </x:c>
      <x:c r="H277" s="11" t="str">
        <x:f>IF(OR(G277&lt;&gt;"OK",D277="Cancelada"),"",A277*1000+COUNTIFS($A$5:A277,A277,$G$5:G277,"OK",$D$5:D277,"&lt;&gt;Cancelada"))</x:f>
      </x:c>
    </x:row>
    <x:row r="278" ht="27" customHeight="1">
      <x:c r="A278" s="9"/>
      <x:c r="B278" s="10"/>
      <x:c r="C278" s="7"/>
      <x:c r="D278" s="7"/>
      <x:c r="E278" s="7"/>
      <x:c r="F278" s="2"/>
      <x:c r="G278" s="8" t="str">
        <x:f>IF(COUNTA(A278:E278)=0,"",IF(OR(NOT(ISNUMBER(A278)),C278="",AND(D278&lt;&gt;"Pendiente",D278&lt;&gt;"Hecha",D278&lt;&gt;"Cancelada")),"Revisar datos",IF(OR(A278&lt;&gt;INT(A278),A278&lt;DATE(2000,1,1),A278&gt;DATE(2099,12,31)),"Revisar fecha",IF(COUNTA(B278)=0,"OK",IF(NOT(ISNUMBER(B278)),"Revisar hora",IF(OR(B278&lt;0,B278&gt;=1),"Revisar hora","OK"))))))</x:f>
      </x:c>
      <x:c r="H278" s="11" t="str">
        <x:f>IF(OR(G278&lt;&gt;"OK",D278="Cancelada"),"",A278*1000+COUNTIFS($A$5:A278,A278,$G$5:G278,"OK",$D$5:D278,"&lt;&gt;Cancelada"))</x:f>
      </x:c>
    </x:row>
    <x:row r="279" ht="27" customHeight="1">
      <x:c r="A279" s="9"/>
      <x:c r="B279" s="10"/>
      <x:c r="C279" s="7"/>
      <x:c r="D279" s="7"/>
      <x:c r="E279" s="7"/>
      <x:c r="F279" s="2"/>
      <x:c r="G279" s="8" t="str">
        <x:f>IF(COUNTA(A279:E279)=0,"",IF(OR(NOT(ISNUMBER(A279)),C279="",AND(D279&lt;&gt;"Pendiente",D279&lt;&gt;"Hecha",D279&lt;&gt;"Cancelada")),"Revisar datos",IF(OR(A279&lt;&gt;INT(A279),A279&lt;DATE(2000,1,1),A279&gt;DATE(2099,12,31)),"Revisar fecha",IF(COUNTA(B279)=0,"OK",IF(NOT(ISNUMBER(B279)),"Revisar hora",IF(OR(B279&lt;0,B279&gt;=1),"Revisar hora","OK"))))))</x:f>
      </x:c>
      <x:c r="H279" s="11" t="str">
        <x:f>IF(OR(G279&lt;&gt;"OK",D279="Cancelada"),"",A279*1000+COUNTIFS($A$5:A279,A279,$G$5:G279,"OK",$D$5:D279,"&lt;&gt;Cancelada"))</x:f>
      </x:c>
    </x:row>
    <x:row r="280" ht="27" customHeight="1">
      <x:c r="A280" s="9"/>
      <x:c r="B280" s="10"/>
      <x:c r="C280" s="7"/>
      <x:c r="D280" s="7"/>
      <x:c r="E280" s="7"/>
      <x:c r="F280" s="2"/>
      <x:c r="G280" s="8" t="str">
        <x:f>IF(COUNTA(A280:E280)=0,"",IF(OR(NOT(ISNUMBER(A280)),C280="",AND(D280&lt;&gt;"Pendiente",D280&lt;&gt;"Hecha",D280&lt;&gt;"Cancelada")),"Revisar datos",IF(OR(A280&lt;&gt;INT(A280),A280&lt;DATE(2000,1,1),A280&gt;DATE(2099,12,31)),"Revisar fecha",IF(COUNTA(B280)=0,"OK",IF(NOT(ISNUMBER(B280)),"Revisar hora",IF(OR(B280&lt;0,B280&gt;=1),"Revisar hora","OK"))))))</x:f>
      </x:c>
      <x:c r="H280" s="11" t="str">
        <x:f>IF(OR(G280&lt;&gt;"OK",D280="Cancelada"),"",A280*1000+COUNTIFS($A$5:A280,A280,$G$5:G280,"OK",$D$5:D280,"&lt;&gt;Cancelada"))</x:f>
      </x:c>
    </x:row>
    <x:row r="281" ht="27" customHeight="1">
      <x:c r="A281" s="9"/>
      <x:c r="B281" s="10"/>
      <x:c r="C281" s="7"/>
      <x:c r="D281" s="7"/>
      <x:c r="E281" s="7"/>
      <x:c r="F281" s="2"/>
      <x:c r="G281" s="8" t="str">
        <x:f>IF(COUNTA(A281:E281)=0,"",IF(OR(NOT(ISNUMBER(A281)),C281="",AND(D281&lt;&gt;"Pendiente",D281&lt;&gt;"Hecha",D281&lt;&gt;"Cancelada")),"Revisar datos",IF(OR(A281&lt;&gt;INT(A281),A281&lt;DATE(2000,1,1),A281&gt;DATE(2099,12,31)),"Revisar fecha",IF(COUNTA(B281)=0,"OK",IF(NOT(ISNUMBER(B281)),"Revisar hora",IF(OR(B281&lt;0,B281&gt;=1),"Revisar hora","OK"))))))</x:f>
      </x:c>
      <x:c r="H281" s="11" t="str">
        <x:f>IF(OR(G281&lt;&gt;"OK",D281="Cancelada"),"",A281*1000+COUNTIFS($A$5:A281,A281,$G$5:G281,"OK",$D$5:D281,"&lt;&gt;Cancelada"))</x:f>
      </x:c>
    </x:row>
    <x:row r="282" ht="27" customHeight="1">
      <x:c r="A282" s="9"/>
      <x:c r="B282" s="10"/>
      <x:c r="C282" s="7"/>
      <x:c r="D282" s="7"/>
      <x:c r="E282" s="7"/>
      <x:c r="F282" s="2"/>
      <x:c r="G282" s="8" t="str">
        <x:f>IF(COUNTA(A282:E282)=0,"",IF(OR(NOT(ISNUMBER(A282)),C282="",AND(D282&lt;&gt;"Pendiente",D282&lt;&gt;"Hecha",D282&lt;&gt;"Cancelada")),"Revisar datos",IF(OR(A282&lt;&gt;INT(A282),A282&lt;DATE(2000,1,1),A282&gt;DATE(2099,12,31)),"Revisar fecha",IF(COUNTA(B282)=0,"OK",IF(NOT(ISNUMBER(B282)),"Revisar hora",IF(OR(B282&lt;0,B282&gt;=1),"Revisar hora","OK"))))))</x:f>
      </x:c>
      <x:c r="H282" s="11" t="str">
        <x:f>IF(OR(G282&lt;&gt;"OK",D282="Cancelada"),"",A282*1000+COUNTIFS($A$5:A282,A282,$G$5:G282,"OK",$D$5:D282,"&lt;&gt;Cancelada"))</x:f>
      </x:c>
    </x:row>
    <x:row r="283" ht="27" customHeight="1">
      <x:c r="A283" s="9"/>
      <x:c r="B283" s="10"/>
      <x:c r="C283" s="7"/>
      <x:c r="D283" s="7"/>
      <x:c r="E283" s="7"/>
      <x:c r="F283" s="2"/>
      <x:c r="G283" s="8" t="str">
        <x:f>IF(COUNTA(A283:E283)=0,"",IF(OR(NOT(ISNUMBER(A283)),C283="",AND(D283&lt;&gt;"Pendiente",D283&lt;&gt;"Hecha",D283&lt;&gt;"Cancelada")),"Revisar datos",IF(OR(A283&lt;&gt;INT(A283),A283&lt;DATE(2000,1,1),A283&gt;DATE(2099,12,31)),"Revisar fecha",IF(COUNTA(B283)=0,"OK",IF(NOT(ISNUMBER(B283)),"Revisar hora",IF(OR(B283&lt;0,B283&gt;=1),"Revisar hora","OK"))))))</x:f>
      </x:c>
      <x:c r="H283" s="11" t="str">
        <x:f>IF(OR(G283&lt;&gt;"OK",D283="Cancelada"),"",A283*1000+COUNTIFS($A$5:A283,A283,$G$5:G283,"OK",$D$5:D283,"&lt;&gt;Cancelada"))</x:f>
      </x:c>
    </x:row>
    <x:row r="284" ht="27" customHeight="1">
      <x:c r="A284" s="9"/>
      <x:c r="B284" s="10"/>
      <x:c r="C284" s="7"/>
      <x:c r="D284" s="7"/>
      <x:c r="E284" s="7"/>
      <x:c r="F284" s="2"/>
      <x:c r="G284" s="8" t="str">
        <x:f>IF(COUNTA(A284:E284)=0,"",IF(OR(NOT(ISNUMBER(A284)),C284="",AND(D284&lt;&gt;"Pendiente",D284&lt;&gt;"Hecha",D284&lt;&gt;"Cancelada")),"Revisar datos",IF(OR(A284&lt;&gt;INT(A284),A284&lt;DATE(2000,1,1),A284&gt;DATE(2099,12,31)),"Revisar fecha",IF(COUNTA(B284)=0,"OK",IF(NOT(ISNUMBER(B284)),"Revisar hora",IF(OR(B284&lt;0,B284&gt;=1),"Revisar hora","OK"))))))</x:f>
      </x:c>
      <x:c r="H284" s="11" t="str">
        <x:f>IF(OR(G284&lt;&gt;"OK",D284="Cancelada"),"",A284*1000+COUNTIFS($A$5:A284,A284,$G$5:G284,"OK",$D$5:D284,"&lt;&gt;Cancelada"))</x:f>
      </x:c>
    </x:row>
    <x:row r="285" ht="27" customHeight="1">
      <x:c r="A285" s="9"/>
      <x:c r="B285" s="10"/>
      <x:c r="C285" s="7"/>
      <x:c r="D285" s="7"/>
      <x:c r="E285" s="7"/>
      <x:c r="F285" s="2"/>
      <x:c r="G285" s="8" t="str">
        <x:f>IF(COUNTA(A285:E285)=0,"",IF(OR(NOT(ISNUMBER(A285)),C285="",AND(D285&lt;&gt;"Pendiente",D285&lt;&gt;"Hecha",D285&lt;&gt;"Cancelada")),"Revisar datos",IF(OR(A285&lt;&gt;INT(A285),A285&lt;DATE(2000,1,1),A285&gt;DATE(2099,12,31)),"Revisar fecha",IF(COUNTA(B285)=0,"OK",IF(NOT(ISNUMBER(B285)),"Revisar hora",IF(OR(B285&lt;0,B285&gt;=1),"Revisar hora","OK"))))))</x:f>
      </x:c>
      <x:c r="H285" s="11" t="str">
        <x:f>IF(OR(G285&lt;&gt;"OK",D285="Cancelada"),"",A285*1000+COUNTIFS($A$5:A285,A285,$G$5:G285,"OK",$D$5:D285,"&lt;&gt;Cancelada"))</x:f>
      </x:c>
    </x:row>
    <x:row r="286" ht="27" customHeight="1">
      <x:c r="A286" s="9"/>
      <x:c r="B286" s="10"/>
      <x:c r="C286" s="7"/>
      <x:c r="D286" s="7"/>
      <x:c r="E286" s="7"/>
      <x:c r="F286" s="2"/>
      <x:c r="G286" s="8" t="str">
        <x:f>IF(COUNTA(A286:E286)=0,"",IF(OR(NOT(ISNUMBER(A286)),C286="",AND(D286&lt;&gt;"Pendiente",D286&lt;&gt;"Hecha",D286&lt;&gt;"Cancelada")),"Revisar datos",IF(OR(A286&lt;&gt;INT(A286),A286&lt;DATE(2000,1,1),A286&gt;DATE(2099,12,31)),"Revisar fecha",IF(COUNTA(B286)=0,"OK",IF(NOT(ISNUMBER(B286)),"Revisar hora",IF(OR(B286&lt;0,B286&gt;=1),"Revisar hora","OK"))))))</x:f>
      </x:c>
      <x:c r="H286" s="11" t="str">
        <x:f>IF(OR(G286&lt;&gt;"OK",D286="Cancelada"),"",A286*1000+COUNTIFS($A$5:A286,A286,$G$5:G286,"OK",$D$5:D286,"&lt;&gt;Cancelada"))</x:f>
      </x:c>
    </x:row>
    <x:row r="287" ht="27" customHeight="1">
      <x:c r="A287" s="9"/>
      <x:c r="B287" s="10"/>
      <x:c r="C287" s="7"/>
      <x:c r="D287" s="7"/>
      <x:c r="E287" s="7"/>
      <x:c r="F287" s="2"/>
      <x:c r="G287" s="8" t="str">
        <x:f>IF(COUNTA(A287:E287)=0,"",IF(OR(NOT(ISNUMBER(A287)),C287="",AND(D287&lt;&gt;"Pendiente",D287&lt;&gt;"Hecha",D287&lt;&gt;"Cancelada")),"Revisar datos",IF(OR(A287&lt;&gt;INT(A287),A287&lt;DATE(2000,1,1),A287&gt;DATE(2099,12,31)),"Revisar fecha",IF(COUNTA(B287)=0,"OK",IF(NOT(ISNUMBER(B287)),"Revisar hora",IF(OR(B287&lt;0,B287&gt;=1),"Revisar hora","OK"))))))</x:f>
      </x:c>
      <x:c r="H287" s="11" t="str">
        <x:f>IF(OR(G287&lt;&gt;"OK",D287="Cancelada"),"",A287*1000+COUNTIFS($A$5:A287,A287,$G$5:G287,"OK",$D$5:D287,"&lt;&gt;Cancelada"))</x:f>
      </x:c>
    </x:row>
    <x:row r="288" ht="27" customHeight="1">
      <x:c r="A288" s="9"/>
      <x:c r="B288" s="10"/>
      <x:c r="C288" s="7"/>
      <x:c r="D288" s="7"/>
      <x:c r="E288" s="7"/>
      <x:c r="F288" s="2"/>
      <x:c r="G288" s="8" t="str">
        <x:f>IF(COUNTA(A288:E288)=0,"",IF(OR(NOT(ISNUMBER(A288)),C288="",AND(D288&lt;&gt;"Pendiente",D288&lt;&gt;"Hecha",D288&lt;&gt;"Cancelada")),"Revisar datos",IF(OR(A288&lt;&gt;INT(A288),A288&lt;DATE(2000,1,1),A288&gt;DATE(2099,12,31)),"Revisar fecha",IF(COUNTA(B288)=0,"OK",IF(NOT(ISNUMBER(B288)),"Revisar hora",IF(OR(B288&lt;0,B288&gt;=1),"Revisar hora","OK"))))))</x:f>
      </x:c>
      <x:c r="H288" s="11" t="str">
        <x:f>IF(OR(G288&lt;&gt;"OK",D288="Cancelada"),"",A288*1000+COUNTIFS($A$5:A288,A288,$G$5:G288,"OK",$D$5:D288,"&lt;&gt;Cancelada"))</x:f>
      </x:c>
    </x:row>
    <x:row r="289" ht="27" customHeight="1">
      <x:c r="A289" s="9"/>
      <x:c r="B289" s="10"/>
      <x:c r="C289" s="7"/>
      <x:c r="D289" s="7"/>
      <x:c r="E289" s="7"/>
      <x:c r="F289" s="2"/>
      <x:c r="G289" s="8" t="str">
        <x:f>IF(COUNTA(A289:E289)=0,"",IF(OR(NOT(ISNUMBER(A289)),C289="",AND(D289&lt;&gt;"Pendiente",D289&lt;&gt;"Hecha",D289&lt;&gt;"Cancelada")),"Revisar datos",IF(OR(A289&lt;&gt;INT(A289),A289&lt;DATE(2000,1,1),A289&gt;DATE(2099,12,31)),"Revisar fecha",IF(COUNTA(B289)=0,"OK",IF(NOT(ISNUMBER(B289)),"Revisar hora",IF(OR(B289&lt;0,B289&gt;=1),"Revisar hora","OK"))))))</x:f>
      </x:c>
      <x:c r="H289" s="11" t="str">
        <x:f>IF(OR(G289&lt;&gt;"OK",D289="Cancelada"),"",A289*1000+COUNTIFS($A$5:A289,A289,$G$5:G289,"OK",$D$5:D289,"&lt;&gt;Cancelada"))</x:f>
      </x:c>
    </x:row>
    <x:row r="290" ht="27" customHeight="1">
      <x:c r="A290" s="9"/>
      <x:c r="B290" s="10"/>
      <x:c r="C290" s="7"/>
      <x:c r="D290" s="7"/>
      <x:c r="E290" s="7"/>
      <x:c r="F290" s="2"/>
      <x:c r="G290" s="8" t="str">
        <x:f>IF(COUNTA(A290:E290)=0,"",IF(OR(NOT(ISNUMBER(A290)),C290="",AND(D290&lt;&gt;"Pendiente",D290&lt;&gt;"Hecha",D290&lt;&gt;"Cancelada")),"Revisar datos",IF(OR(A290&lt;&gt;INT(A290),A290&lt;DATE(2000,1,1),A290&gt;DATE(2099,12,31)),"Revisar fecha",IF(COUNTA(B290)=0,"OK",IF(NOT(ISNUMBER(B290)),"Revisar hora",IF(OR(B290&lt;0,B290&gt;=1),"Revisar hora","OK"))))))</x:f>
      </x:c>
      <x:c r="H290" s="11" t="str">
        <x:f>IF(OR(G290&lt;&gt;"OK",D290="Cancelada"),"",A290*1000+COUNTIFS($A$5:A290,A290,$G$5:G290,"OK",$D$5:D290,"&lt;&gt;Cancelada"))</x:f>
      </x:c>
    </x:row>
    <x:row r="291" ht="27" customHeight="1">
      <x:c r="A291" s="9"/>
      <x:c r="B291" s="10"/>
      <x:c r="C291" s="7"/>
      <x:c r="D291" s="7"/>
      <x:c r="E291" s="7"/>
      <x:c r="F291" s="2"/>
      <x:c r="G291" s="8" t="str">
        <x:f>IF(COUNTA(A291:E291)=0,"",IF(OR(NOT(ISNUMBER(A291)),C291="",AND(D291&lt;&gt;"Pendiente",D291&lt;&gt;"Hecha",D291&lt;&gt;"Cancelada")),"Revisar datos",IF(OR(A291&lt;&gt;INT(A291),A291&lt;DATE(2000,1,1),A291&gt;DATE(2099,12,31)),"Revisar fecha",IF(COUNTA(B291)=0,"OK",IF(NOT(ISNUMBER(B291)),"Revisar hora",IF(OR(B291&lt;0,B291&gt;=1),"Revisar hora","OK"))))))</x:f>
      </x:c>
      <x:c r="H291" s="11" t="str">
        <x:f>IF(OR(G291&lt;&gt;"OK",D291="Cancelada"),"",A291*1000+COUNTIFS($A$5:A291,A291,$G$5:G291,"OK",$D$5:D291,"&lt;&gt;Cancelada"))</x:f>
      </x:c>
    </x:row>
    <x:row r="292" ht="27" customHeight="1">
      <x:c r="A292" s="9"/>
      <x:c r="B292" s="10"/>
      <x:c r="C292" s="7"/>
      <x:c r="D292" s="7"/>
      <x:c r="E292" s="7"/>
      <x:c r="F292" s="2"/>
      <x:c r="G292" s="8" t="str">
        <x:f>IF(COUNTA(A292:E292)=0,"",IF(OR(NOT(ISNUMBER(A292)),C292="",AND(D292&lt;&gt;"Pendiente",D292&lt;&gt;"Hecha",D292&lt;&gt;"Cancelada")),"Revisar datos",IF(OR(A292&lt;&gt;INT(A292),A292&lt;DATE(2000,1,1),A292&gt;DATE(2099,12,31)),"Revisar fecha",IF(COUNTA(B292)=0,"OK",IF(NOT(ISNUMBER(B292)),"Revisar hora",IF(OR(B292&lt;0,B292&gt;=1),"Revisar hora","OK"))))))</x:f>
      </x:c>
      <x:c r="H292" s="11" t="str">
        <x:f>IF(OR(G292&lt;&gt;"OK",D292="Cancelada"),"",A292*1000+COUNTIFS($A$5:A292,A292,$G$5:G292,"OK",$D$5:D292,"&lt;&gt;Cancelada"))</x:f>
      </x:c>
    </x:row>
    <x:row r="293" ht="27" customHeight="1">
      <x:c r="A293" s="9"/>
      <x:c r="B293" s="10"/>
      <x:c r="C293" s="7"/>
      <x:c r="D293" s="7"/>
      <x:c r="E293" s="7"/>
      <x:c r="F293" s="2"/>
      <x:c r="G293" s="8" t="str">
        <x:f>IF(COUNTA(A293:E293)=0,"",IF(OR(NOT(ISNUMBER(A293)),C293="",AND(D293&lt;&gt;"Pendiente",D293&lt;&gt;"Hecha",D293&lt;&gt;"Cancelada")),"Revisar datos",IF(OR(A293&lt;&gt;INT(A293),A293&lt;DATE(2000,1,1),A293&gt;DATE(2099,12,31)),"Revisar fecha",IF(COUNTA(B293)=0,"OK",IF(NOT(ISNUMBER(B293)),"Revisar hora",IF(OR(B293&lt;0,B293&gt;=1),"Revisar hora","OK"))))))</x:f>
      </x:c>
      <x:c r="H293" s="11" t="str">
        <x:f>IF(OR(G293&lt;&gt;"OK",D293="Cancelada"),"",A293*1000+COUNTIFS($A$5:A293,A293,$G$5:G293,"OK",$D$5:D293,"&lt;&gt;Cancelada"))</x:f>
      </x:c>
    </x:row>
    <x:row r="294" ht="27" customHeight="1">
      <x:c r="A294" s="9"/>
      <x:c r="B294" s="10"/>
      <x:c r="C294" s="7"/>
      <x:c r="D294" s="7"/>
      <x:c r="E294" s="7"/>
      <x:c r="F294" s="2"/>
      <x:c r="G294" s="8" t="str">
        <x:f>IF(COUNTA(A294:E294)=0,"",IF(OR(NOT(ISNUMBER(A294)),C294="",AND(D294&lt;&gt;"Pendiente",D294&lt;&gt;"Hecha",D294&lt;&gt;"Cancelada")),"Revisar datos",IF(OR(A294&lt;&gt;INT(A294),A294&lt;DATE(2000,1,1),A294&gt;DATE(2099,12,31)),"Revisar fecha",IF(COUNTA(B294)=0,"OK",IF(NOT(ISNUMBER(B294)),"Revisar hora",IF(OR(B294&lt;0,B294&gt;=1),"Revisar hora","OK"))))))</x:f>
      </x:c>
      <x:c r="H294" s="11" t="str">
        <x:f>IF(OR(G294&lt;&gt;"OK",D294="Cancelada"),"",A294*1000+COUNTIFS($A$5:A294,A294,$G$5:G294,"OK",$D$5:D294,"&lt;&gt;Cancelada"))</x:f>
      </x:c>
    </x:row>
    <x:row r="295" ht="27" customHeight="1">
      <x:c r="A295" s="9"/>
      <x:c r="B295" s="10"/>
      <x:c r="C295" s="7"/>
      <x:c r="D295" s="7"/>
      <x:c r="E295" s="7"/>
      <x:c r="F295" s="2"/>
      <x:c r="G295" s="8" t="str">
        <x:f>IF(COUNTA(A295:E295)=0,"",IF(OR(NOT(ISNUMBER(A295)),C295="",AND(D295&lt;&gt;"Pendiente",D295&lt;&gt;"Hecha",D295&lt;&gt;"Cancelada")),"Revisar datos",IF(OR(A295&lt;&gt;INT(A295),A295&lt;DATE(2000,1,1),A295&gt;DATE(2099,12,31)),"Revisar fecha",IF(COUNTA(B295)=0,"OK",IF(NOT(ISNUMBER(B295)),"Revisar hora",IF(OR(B295&lt;0,B295&gt;=1),"Revisar hora","OK"))))))</x:f>
      </x:c>
      <x:c r="H295" s="11" t="str">
        <x:f>IF(OR(G295&lt;&gt;"OK",D295="Cancelada"),"",A295*1000+COUNTIFS($A$5:A295,A295,$G$5:G295,"OK",$D$5:D295,"&lt;&gt;Cancelada"))</x:f>
      </x:c>
    </x:row>
    <x:row r="296" ht="27" customHeight="1">
      <x:c r="A296" s="9"/>
      <x:c r="B296" s="10"/>
      <x:c r="C296" s="7"/>
      <x:c r="D296" s="7"/>
      <x:c r="E296" s="7"/>
      <x:c r="F296" s="2"/>
      <x:c r="G296" s="8" t="str">
        <x:f>IF(COUNTA(A296:E296)=0,"",IF(OR(NOT(ISNUMBER(A296)),C296="",AND(D296&lt;&gt;"Pendiente",D296&lt;&gt;"Hecha",D296&lt;&gt;"Cancelada")),"Revisar datos",IF(OR(A296&lt;&gt;INT(A296),A296&lt;DATE(2000,1,1),A296&gt;DATE(2099,12,31)),"Revisar fecha",IF(COUNTA(B296)=0,"OK",IF(NOT(ISNUMBER(B296)),"Revisar hora",IF(OR(B296&lt;0,B296&gt;=1),"Revisar hora","OK"))))))</x:f>
      </x:c>
      <x:c r="H296" s="11" t="str">
        <x:f>IF(OR(G296&lt;&gt;"OK",D296="Cancelada"),"",A296*1000+COUNTIFS($A$5:A296,A296,$G$5:G296,"OK",$D$5:D296,"&lt;&gt;Cancelada"))</x:f>
      </x:c>
    </x:row>
    <x:row r="297" ht="27" customHeight="1">
      <x:c r="A297" s="9"/>
      <x:c r="B297" s="10"/>
      <x:c r="C297" s="7"/>
      <x:c r="D297" s="7"/>
      <x:c r="E297" s="7"/>
      <x:c r="F297" s="2"/>
      <x:c r="G297" s="8" t="str">
        <x:f>IF(COUNTA(A297:E297)=0,"",IF(OR(NOT(ISNUMBER(A297)),C297="",AND(D297&lt;&gt;"Pendiente",D297&lt;&gt;"Hecha",D297&lt;&gt;"Cancelada")),"Revisar datos",IF(OR(A297&lt;&gt;INT(A297),A297&lt;DATE(2000,1,1),A297&gt;DATE(2099,12,31)),"Revisar fecha",IF(COUNTA(B297)=0,"OK",IF(NOT(ISNUMBER(B297)),"Revisar hora",IF(OR(B297&lt;0,B297&gt;=1),"Revisar hora","OK"))))))</x:f>
      </x:c>
      <x:c r="H297" s="11" t="str">
        <x:f>IF(OR(G297&lt;&gt;"OK",D297="Cancelada"),"",A297*1000+COUNTIFS($A$5:A297,A297,$G$5:G297,"OK",$D$5:D297,"&lt;&gt;Cancelada"))</x:f>
      </x:c>
    </x:row>
    <x:row r="298" ht="27" customHeight="1">
      <x:c r="A298" s="9"/>
      <x:c r="B298" s="10"/>
      <x:c r="C298" s="7"/>
      <x:c r="D298" s="7"/>
      <x:c r="E298" s="7"/>
      <x:c r="F298" s="2"/>
      <x:c r="G298" s="8" t="str">
        <x:f>IF(COUNTA(A298:E298)=0,"",IF(OR(NOT(ISNUMBER(A298)),C298="",AND(D298&lt;&gt;"Pendiente",D298&lt;&gt;"Hecha",D298&lt;&gt;"Cancelada")),"Revisar datos",IF(OR(A298&lt;&gt;INT(A298),A298&lt;DATE(2000,1,1),A298&gt;DATE(2099,12,31)),"Revisar fecha",IF(COUNTA(B298)=0,"OK",IF(NOT(ISNUMBER(B298)),"Revisar hora",IF(OR(B298&lt;0,B298&gt;=1),"Revisar hora","OK"))))))</x:f>
      </x:c>
      <x:c r="H298" s="11" t="str">
        <x:f>IF(OR(G298&lt;&gt;"OK",D298="Cancelada"),"",A298*1000+COUNTIFS($A$5:A298,A298,$G$5:G298,"OK",$D$5:D298,"&lt;&gt;Cancelada"))</x:f>
      </x:c>
    </x:row>
    <x:row r="299" ht="27" customHeight="1">
      <x:c r="A299" s="9"/>
      <x:c r="B299" s="10"/>
      <x:c r="C299" s="7"/>
      <x:c r="D299" s="7"/>
      <x:c r="E299" s="7"/>
      <x:c r="F299" s="2"/>
      <x:c r="G299" s="8" t="str">
        <x:f>IF(COUNTA(A299:E299)=0,"",IF(OR(NOT(ISNUMBER(A299)),C299="",AND(D299&lt;&gt;"Pendiente",D299&lt;&gt;"Hecha",D299&lt;&gt;"Cancelada")),"Revisar datos",IF(OR(A299&lt;&gt;INT(A299),A299&lt;DATE(2000,1,1),A299&gt;DATE(2099,12,31)),"Revisar fecha",IF(COUNTA(B299)=0,"OK",IF(NOT(ISNUMBER(B299)),"Revisar hora",IF(OR(B299&lt;0,B299&gt;=1),"Revisar hora","OK"))))))</x:f>
      </x:c>
      <x:c r="H299" s="11" t="str">
        <x:f>IF(OR(G299&lt;&gt;"OK",D299="Cancelada"),"",A299*1000+COUNTIFS($A$5:A299,A299,$G$5:G299,"OK",$D$5:D299,"&lt;&gt;Cancelada"))</x:f>
      </x:c>
    </x:row>
    <x:row r="300" ht="27" customHeight="1">
      <x:c r="A300" s="9"/>
      <x:c r="B300" s="10"/>
      <x:c r="C300" s="7"/>
      <x:c r="D300" s="7"/>
      <x:c r="E300" s="7"/>
      <x:c r="F300" s="2"/>
      <x:c r="G300" s="8" t="str">
        <x:f>IF(COUNTA(A300:E300)=0,"",IF(OR(NOT(ISNUMBER(A300)),C300="",AND(D300&lt;&gt;"Pendiente",D300&lt;&gt;"Hecha",D300&lt;&gt;"Cancelada")),"Revisar datos",IF(OR(A300&lt;&gt;INT(A300),A300&lt;DATE(2000,1,1),A300&gt;DATE(2099,12,31)),"Revisar fecha",IF(COUNTA(B300)=0,"OK",IF(NOT(ISNUMBER(B300)),"Revisar hora",IF(OR(B300&lt;0,B300&gt;=1),"Revisar hora","OK"))))))</x:f>
      </x:c>
      <x:c r="H300" s="11" t="str">
        <x:f>IF(OR(G300&lt;&gt;"OK",D300="Cancelada"),"",A300*1000+COUNTIFS($A$5:A300,A300,$G$5:G300,"OK",$D$5:D300,"&lt;&gt;Cancelada"))</x:f>
      </x:c>
    </x:row>
    <x:row r="301" ht="27" customHeight="1">
      <x:c r="A301" s="9"/>
      <x:c r="B301" s="10"/>
      <x:c r="C301" s="7"/>
      <x:c r="D301" s="7"/>
      <x:c r="E301" s="7"/>
      <x:c r="F301" s="2"/>
      <x:c r="G301" s="8" t="str">
        <x:f>IF(COUNTA(A301:E301)=0,"",IF(OR(NOT(ISNUMBER(A301)),C301="",AND(D301&lt;&gt;"Pendiente",D301&lt;&gt;"Hecha",D301&lt;&gt;"Cancelada")),"Revisar datos",IF(OR(A301&lt;&gt;INT(A301),A301&lt;DATE(2000,1,1),A301&gt;DATE(2099,12,31)),"Revisar fecha",IF(COUNTA(B301)=0,"OK",IF(NOT(ISNUMBER(B301)),"Revisar hora",IF(OR(B301&lt;0,B301&gt;=1),"Revisar hora","OK"))))))</x:f>
      </x:c>
      <x:c r="H301" s="11" t="str">
        <x:f>IF(OR(G301&lt;&gt;"OK",D301="Cancelada"),"",A301*1000+COUNTIFS($A$5:A301,A301,$G$5:G301,"OK",$D$5:D301,"&lt;&gt;Cancelada"))</x:f>
      </x:c>
    </x:row>
    <x:row r="302" ht="27" customHeight="1">
      <x:c r="A302" s="9"/>
      <x:c r="B302" s="10"/>
      <x:c r="C302" s="7"/>
      <x:c r="D302" s="7"/>
      <x:c r="E302" s="7"/>
      <x:c r="F302" s="2"/>
      <x:c r="G302" s="8" t="str">
        <x:f>IF(COUNTA(A302:E302)=0,"",IF(OR(NOT(ISNUMBER(A302)),C302="",AND(D302&lt;&gt;"Pendiente",D302&lt;&gt;"Hecha",D302&lt;&gt;"Cancelada")),"Revisar datos",IF(OR(A302&lt;&gt;INT(A302),A302&lt;DATE(2000,1,1),A302&gt;DATE(2099,12,31)),"Revisar fecha",IF(COUNTA(B302)=0,"OK",IF(NOT(ISNUMBER(B302)),"Revisar hora",IF(OR(B302&lt;0,B302&gt;=1),"Revisar hora","OK"))))))</x:f>
      </x:c>
      <x:c r="H302" s="11" t="str">
        <x:f>IF(OR(G302&lt;&gt;"OK",D302="Cancelada"),"",A302*1000+COUNTIFS($A$5:A302,A302,$G$5:G302,"OK",$D$5:D302,"&lt;&gt;Cancelada"))</x:f>
      </x:c>
    </x:row>
    <x:row r="303" ht="27" customHeight="1">
      <x:c r="A303" s="9"/>
      <x:c r="B303" s="10"/>
      <x:c r="C303" s="7"/>
      <x:c r="D303" s="7"/>
      <x:c r="E303" s="7"/>
      <x:c r="F303" s="2"/>
      <x:c r="G303" s="8" t="str">
        <x:f>IF(COUNTA(A303:E303)=0,"",IF(OR(NOT(ISNUMBER(A303)),C303="",AND(D303&lt;&gt;"Pendiente",D303&lt;&gt;"Hecha",D303&lt;&gt;"Cancelada")),"Revisar datos",IF(OR(A303&lt;&gt;INT(A303),A303&lt;DATE(2000,1,1),A303&gt;DATE(2099,12,31)),"Revisar fecha",IF(COUNTA(B303)=0,"OK",IF(NOT(ISNUMBER(B303)),"Revisar hora",IF(OR(B303&lt;0,B303&gt;=1),"Revisar hora","OK"))))))</x:f>
      </x:c>
      <x:c r="H303" s="11" t="str">
        <x:f>IF(OR(G303&lt;&gt;"OK",D303="Cancelada"),"",A303*1000+COUNTIFS($A$5:A303,A303,$G$5:G303,"OK",$D$5:D303,"&lt;&gt;Cancelada"))</x:f>
      </x:c>
    </x:row>
    <x:row r="304" ht="27" customHeight="1">
      <x:c r="A304" s="9"/>
      <x:c r="B304" s="10"/>
      <x:c r="C304" s="7"/>
      <x:c r="D304" s="7"/>
      <x:c r="E304" s="7"/>
      <x:c r="F304" s="2"/>
      <x:c r="G304" s="8" t="str">
        <x:f>IF(COUNTA(A304:E304)=0,"",IF(OR(NOT(ISNUMBER(A304)),C304="",AND(D304&lt;&gt;"Pendiente",D304&lt;&gt;"Hecha",D304&lt;&gt;"Cancelada")),"Revisar datos",IF(OR(A304&lt;&gt;INT(A304),A304&lt;DATE(2000,1,1),A304&gt;DATE(2099,12,31)),"Revisar fecha",IF(COUNTA(B304)=0,"OK",IF(NOT(ISNUMBER(B304)),"Revisar hora",IF(OR(B304&lt;0,B304&gt;=1),"Revisar hora","OK"))))))</x:f>
      </x:c>
      <x:c r="H304" s="11" t="str">
        <x:f>IF(OR(G304&lt;&gt;"OK",D304="Cancelada"),"",A304*1000+COUNTIFS($A$5:A304,A304,$G$5:G304,"OK",$D$5:D304,"&lt;&gt;Cancelada"))</x:f>
      </x:c>
    </x:row>
  </x:sheetData>
  <x:conditionalFormatting sqref="G5:G304">
    <x:cfRule type="beginsWith" dxfId="0" priority="1" operator="beginsWith" text="Revisar"/>
  </x:conditionalFormatting>
  <x:dataValidations count="3">
    <x:dataValidation type="date" errorStyle="stop" operator="between" showErrorMessage="1" errorTitle="Revisa el dato" error="Fecha entre 2000 y 2099, sin hora." sqref="A5:A304">
      <x:formula1>DATE(2000,1,1)</x:formula1>
      <x:formula2>DATE(2099,12,31)</x:formula2>
    </x:dataValidation>
    <x:dataValidation type="decimal" errorStyle="stop" operator="between" showErrorMessage="1" errorTitle="Revisa el dato" error="Hora de 00:00 a antes de 24:00, o vacío." sqref="B5:B304">
      <x:formula1>0</x:formula1>
      <x:formula2>0.99999999</x:formula2>
    </x:dataValidation>
    <x:dataValidation type="list" errorStyle="stop" showErrorMessage="1" errorTitle="Revisa el dato" error="Elige Pendiente, Hecha o Cancelada." sqref="D5:D304">
      <x:formula1>"Pendiente,Hecha,Cancelada"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36229c850a64cc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 ht="27" customHeight="1">
      <x:c r="A1" s="2"/>
    </x:row>
    <x:row r="2" ht="27" customHeight="1">
      <x:c r="A2" s="3" t="str">
        <x:v>Cómo utilizar calendario y agenda</x:v>
      </x:c>
    </x:row>
    <x:row r="3" ht="27" customHeight="1">
      <x:c r="A3" s="2"/>
    </x:row>
    <x:row r="4" ht="35" customHeight="1">
      <x:c r="A4" s="17" t="str">
        <x:v>Registro es la única entrada de actividades. Mensual y Semanal son vistas calculadas.</x:v>
      </x:c>
    </x:row>
    <x:row r="5" ht="35" customHeight="1">
      <x:c r="A5" s="17" t="str">
        <x:v>Registro A5:E304: fecha, hora opcional, actividad, estado y notas opcionales.</x:v>
      </x:c>
    </x:row>
    <x:row r="6" ht="35" customHeight="1">
      <x:c r="A6" s="17" t="str">
        <x:v>Estados: Pendiente, Hecha y Cancelada. Cancelada se conserva pero no aparece en vistas.</x:v>
      </x:c>
    </x:row>
    <x:row r="7" ht="35" customHeight="1">
      <x:c r="A7" s="17" t="str">
        <x:v>G contiene revisión y H una clave calculada. No edites esas dos columnas.</x:v>
      </x:c>
    </x:row>
    <x:row r="8" ht="35" customHeight="1">
      <x:c r="A8" s="17" t="str">
        <x:v>Fecha numérica sin hora entre 2000 y 2099. Hora opcional entre 00:00 y antes de 24:00.</x:v>
      </x:c>
    </x:row>
    <x:row r="9" ht="35" customHeight="1">
      <x:c r="A9" s="17" t="str">
        <x:v>Mensual B4: primer día del mes. El calendario cuenta actividades válidas no canceladas.</x:v>
      </x:c>
    </x:row>
    <x:row r="10" ht="35" customHeight="1">
      <x:c r="A10" s="17" t="str">
        <x:v>Semanal B4: lunes de inicio. Puede cruzar de mes o de año.</x:v>
      </x:c>
    </x:row>
    <x:row r="11" ht="35" customHeight="1">
      <x:c r="A11" s="17" t="str">
        <x:v>Semanal muestra hasta 5 actividades por día, en orden de registro; no ordena por hora.</x:v>
      </x:c>
    </x:row>
    <x:row r="12" ht="35" customHeight="1">
      <x:c r="A12" s="17" t="str">
        <x:v>B6 indica cuántas quedan fuera de la vista. Consulta Registro para verlas todas.</x:v>
      </x:c>
    </x:row>
    <x:row r="13" ht="35" customHeight="1">
      <x:c r="A13" s="17" t="str">
        <x:v>B5 cuenta registros inválidos de todo el archivo. Corrige sus avisos.</x:v>
      </x:c>
    </x:row>
    <x:row r="14" ht="35" customHeight="1">
      <x:c r="A14" s="17" t="str">
        <x:v>Cambiar el periodo no borra datos. 300 registros preparados para todo el archivo.</x:v>
      </x:c>
    </x:row>
    <x:row r="15" ht="35" customHeight="1">
      <x:c r="A15" s="17" t="str">
        <x:v>No distingue personas ni calendarios compartidos. No envía recordatorios.</x:v>
      </x:c>
    </x:row>
    <x:row r="16" ht="35" customHeight="1">
      <x:c r="A16" s="17" t="str">
        <x:v>No incorpora festivos oficiales ni comprueba solapes entre horas.</x:v>
      </x:c>
    </x:row>
    <x:row r="17" ht="35" customHeight="1">
      <x:c r="A17" s="17" t="str">
        <x:v>Ejemplo octubre 2026: día 12 una actividad, día 13 dos; cancelada del 14 no aparece.</x:v>
      </x:c>
    </x:row>
    <x:row r="18" ht="35" customHeight="1">
      <x:c r="A18" s="17" t="str">
        <x:v>Hecha sigue apareciendo para conservar el contexto. Un cero solo refleja lo registrado.</x:v>
      </x:c>
    </x:row>
    <x:row r="19" ht="35" customHeight="1">
      <x:c r="A19" s="17" t="str">
        <x:v>Para empezar sin ejemplos borra Registro A5:E8. Conserva G:H y las fórmulas de las vistas.</x:v>
      </x:c>
    </x:row>
    <x:row r="20" ht="35" customHeight="1">
      <x:c r="A20" s="17" t="str">
        <x:v>No escribas anotaciones en Mensual ni Semanal: registra todo con fecha en Registro.</x:v>
      </x:c>
    </x:row>
    <x:row r="21" ht="35" customHeight="1">
      <x:c r="A21" s="17" t="str">
        <x:v>Si amplías filas, adapta validaciones, claves, recuentos y búsquedas.</x:v>
      </x:c>
    </x:row>
    <x:row r="22" ht="35" customHeight="1">
      <x:c r="A22" s="17" t="str">
        <x:v>El archivo no se sincroniza con calendarios externos ni otros dispositivos.</x:v>
      </x:c>
    </x:row>
    <x:row r="23" ht="35" customHeight="1">
      <x:c r="A23" s="17" t="str">
        <x:v>Cálculos y vistas comprobados con el motor de creación. Prueba en Excel de escritorio pendiente.</x:v>
      </x:c>
    </x:row>
    <x:row r="24" ht="27" customHeight="1">
      <x:c r="A24" s="2"/>
    </x:row>
  </x:sheetData>
  <x:pageMargins left="0.7" right="0.7" top="0.75" bottom="0.75" header="0.3" footer="0.3"/>
</x:worksheet>
</file>